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U:\Klienter och mobiltelefoner\4 Förvaltning Klient och mobiltelefonlösningar\1 Avropa.se\Klient och mobiltelefonlösningar\Avropsstöd\Avropsmall SVF\"/>
    </mc:Choice>
  </mc:AlternateContent>
  <xr:revisionPtr revIDLastSave="0" documentId="8_{B3A77D41-524C-4A2A-957D-1ECD93499082}" xr6:coauthVersionLast="47" xr6:coauthVersionMax="47" xr10:uidLastSave="{00000000-0000-0000-0000-000000000000}"/>
  <bookViews>
    <workbookView xWindow="29610" yWindow="210" windowWidth="45495" windowHeight="17415" xr2:uid="{00000000-000D-0000-FFFF-FFFF00000000}"/>
  </bookViews>
  <sheets>
    <sheet name="Klient och mobiltelefonlösning" sheetId="1" r:id="rId1"/>
    <sheet name="Prismatris " sheetId="2" r:id="rId2"/>
    <sheet name="Information" sheetId="3" r:id="rId3"/>
  </sheets>
  <definedNames>
    <definedName name="_GoBack" localSheetId="1">'Prismatris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14" i="2" l="1"/>
  <c r="L117" i="1" l="1"/>
  <c r="L118" i="1"/>
  <c r="L86" i="1"/>
  <c r="C156" i="2"/>
  <c r="D156" i="2"/>
  <c r="E156" i="2"/>
  <c r="F156" i="2"/>
  <c r="G156" i="2"/>
  <c r="H156" i="2"/>
  <c r="B156" i="2"/>
  <c r="C155" i="2"/>
  <c r="D155" i="2"/>
  <c r="E155" i="2"/>
  <c r="F155" i="2"/>
  <c r="G155" i="2"/>
  <c r="H155" i="2"/>
  <c r="B155" i="2"/>
  <c r="C154" i="2"/>
  <c r="D154" i="2"/>
  <c r="E154" i="2"/>
  <c r="F154" i="2"/>
  <c r="G154" i="2"/>
  <c r="H154" i="2"/>
  <c r="B154" i="2"/>
  <c r="C134" i="2"/>
  <c r="D134" i="2"/>
  <c r="E134" i="2"/>
  <c r="F134" i="2"/>
  <c r="G134" i="2"/>
  <c r="H134" i="2"/>
  <c r="B134" i="2"/>
  <c r="C133" i="2"/>
  <c r="D133" i="2"/>
  <c r="E133" i="2"/>
  <c r="F133" i="2"/>
  <c r="G133" i="2"/>
  <c r="H133" i="2"/>
  <c r="B133" i="2"/>
  <c r="B132" i="2"/>
  <c r="C111" i="2"/>
  <c r="D111" i="2"/>
  <c r="E111" i="2"/>
  <c r="F111" i="2"/>
  <c r="G111" i="2"/>
  <c r="H111" i="2"/>
  <c r="C112" i="2"/>
  <c r="D112" i="2"/>
  <c r="E112" i="2"/>
  <c r="F112" i="2"/>
  <c r="G112" i="2"/>
  <c r="H112" i="2"/>
  <c r="B112" i="2"/>
  <c r="B111" i="2"/>
  <c r="B110" i="2"/>
  <c r="C110" i="2"/>
  <c r="D110" i="2"/>
  <c r="E110" i="2"/>
  <c r="F110" i="2"/>
  <c r="G110" i="2"/>
  <c r="H110" i="2"/>
  <c r="C39" i="2"/>
  <c r="D39" i="2"/>
  <c r="E39" i="2"/>
  <c r="F39" i="2"/>
  <c r="G39" i="2"/>
  <c r="H39" i="2"/>
  <c r="C40" i="2"/>
  <c r="D40" i="2"/>
  <c r="E40" i="2"/>
  <c r="F40" i="2"/>
  <c r="G40" i="2"/>
  <c r="H40" i="2"/>
  <c r="B40" i="2"/>
  <c r="B39" i="2"/>
  <c r="C38" i="2"/>
  <c r="D38" i="2"/>
  <c r="E38" i="2"/>
  <c r="F38" i="2"/>
  <c r="G38" i="2"/>
  <c r="H38" i="2"/>
  <c r="B38" i="2"/>
  <c r="B21" i="2"/>
  <c r="C20" i="2"/>
  <c r="D20" i="2"/>
  <c r="E20" i="2"/>
  <c r="F20" i="2"/>
  <c r="G20" i="2"/>
  <c r="H20" i="2"/>
  <c r="B20" i="2"/>
  <c r="B19" i="2"/>
  <c r="C19" i="2"/>
  <c r="D19" i="2"/>
  <c r="E19" i="2"/>
  <c r="F19" i="2"/>
  <c r="G19" i="2"/>
  <c r="H19" i="2"/>
  <c r="F230" i="2"/>
  <c r="F219" i="2"/>
  <c r="F141" i="2"/>
  <c r="F122" i="2"/>
  <c r="F121" i="2"/>
  <c r="F63" i="2"/>
  <c r="F47" i="2"/>
  <c r="H243" i="2"/>
  <c r="B128" i="1"/>
  <c r="H256" i="2"/>
  <c r="H257" i="2"/>
  <c r="H258" i="2"/>
  <c r="X318" i="2"/>
  <c r="X319" i="2"/>
  <c r="X320" i="2"/>
  <c r="X321" i="2"/>
  <c r="X322" i="2"/>
  <c r="X323" i="2"/>
  <c r="X324" i="2"/>
  <c r="X325" i="2"/>
  <c r="X326" i="2"/>
  <c r="X327" i="2"/>
  <c r="X328" i="2"/>
  <c r="X329" i="2"/>
  <c r="W318" i="2"/>
  <c r="W319" i="2"/>
  <c r="W320" i="2"/>
  <c r="W321" i="2"/>
  <c r="W322" i="2"/>
  <c r="W323" i="2"/>
  <c r="W324" i="2"/>
  <c r="W325" i="2"/>
  <c r="W326" i="2"/>
  <c r="V318" i="2"/>
  <c r="V319" i="2"/>
  <c r="V320" i="2"/>
  <c r="V321" i="2"/>
  <c r="V322" i="2"/>
  <c r="V323" i="2"/>
  <c r="V324" i="2"/>
  <c r="V325" i="2"/>
  <c r="V326" i="2"/>
  <c r="V327" i="2"/>
  <c r="U318" i="2"/>
  <c r="U319" i="2"/>
  <c r="U320" i="2"/>
  <c r="U321" i="2"/>
  <c r="U322" i="2"/>
  <c r="U323" i="2"/>
  <c r="U324" i="2"/>
  <c r="U325" i="2"/>
  <c r="U326" i="2"/>
  <c r="U327" i="2"/>
  <c r="U328" i="2"/>
  <c r="T318" i="2"/>
  <c r="T319" i="2"/>
  <c r="T320" i="2"/>
  <c r="T321" i="2"/>
  <c r="T322" i="2"/>
  <c r="T323" i="2"/>
  <c r="T324" i="2"/>
  <c r="T325" i="2"/>
  <c r="T326" i="2"/>
  <c r="T327" i="2"/>
  <c r="T328" i="2"/>
  <c r="T329" i="2"/>
  <c r="T330" i="2"/>
  <c r="S319" i="2"/>
  <c r="S320" i="2"/>
  <c r="S321" i="2"/>
  <c r="S322" i="2"/>
  <c r="S323" i="2"/>
  <c r="S324" i="2"/>
  <c r="S325" i="2"/>
  <c r="S326" i="2"/>
  <c r="S327" i="2"/>
  <c r="S328" i="2"/>
  <c r="S329" i="2"/>
  <c r="S330" i="2"/>
  <c r="R319" i="2"/>
  <c r="R320" i="2"/>
  <c r="R321" i="2"/>
  <c r="R322" i="2"/>
  <c r="R323" i="2"/>
  <c r="R324" i="2"/>
  <c r="R325" i="2"/>
  <c r="R326" i="2"/>
  <c r="R327" i="2"/>
  <c r="R328" i="2"/>
  <c r="R329" i="2"/>
  <c r="R330" i="2"/>
  <c r="R318" i="2"/>
  <c r="K206" i="1"/>
  <c r="X265" i="2"/>
  <c r="X267" i="2"/>
  <c r="X269" i="2"/>
  <c r="X271" i="2"/>
  <c r="X273" i="2"/>
  <c r="X275" i="2"/>
  <c r="X277" i="2"/>
  <c r="X279" i="2"/>
  <c r="X280"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L206" i="1"/>
  <c r="V328" i="2"/>
  <c r="W328" i="2"/>
  <c r="V329" i="2"/>
  <c r="W329" i="2"/>
  <c r="V330" i="2"/>
  <c r="W330" i="2"/>
  <c r="X330" i="2"/>
  <c r="U329" i="2"/>
  <c r="U330" i="2"/>
  <c r="L188" i="1"/>
  <c r="J116" i="1"/>
  <c r="L116" i="1"/>
  <c r="B193" i="2"/>
  <c r="C176" i="2"/>
  <c r="D176" i="2"/>
  <c r="E176" i="2"/>
  <c r="F176" i="2"/>
  <c r="G176" i="2"/>
  <c r="H176" i="2"/>
  <c r="C177" i="2"/>
  <c r="D177" i="2"/>
  <c r="E177" i="2"/>
  <c r="F177" i="2"/>
  <c r="G177" i="2"/>
  <c r="H177" i="2"/>
  <c r="C178" i="2"/>
  <c r="D178" i="2"/>
  <c r="E178" i="2"/>
  <c r="F178" i="2"/>
  <c r="G178" i="2"/>
  <c r="H178" i="2"/>
  <c r="B178" i="2"/>
  <c r="B177" i="2"/>
  <c r="B176" i="2"/>
  <c r="C132" i="2"/>
  <c r="D132" i="2"/>
  <c r="E132" i="2"/>
  <c r="F132" i="2"/>
  <c r="G132" i="2"/>
  <c r="H132" i="2"/>
  <c r="B89" i="2"/>
  <c r="C89" i="2"/>
  <c r="D89" i="2"/>
  <c r="E89" i="2"/>
  <c r="F89" i="2"/>
  <c r="B90" i="2"/>
  <c r="C90" i="2"/>
  <c r="D90" i="2"/>
  <c r="E90" i="2"/>
  <c r="F90" i="2"/>
  <c r="H89" i="2"/>
  <c r="H90" i="2"/>
  <c r="G90" i="2"/>
  <c r="G89" i="2"/>
  <c r="H88" i="2"/>
  <c r="B88" i="2"/>
  <c r="C88" i="2"/>
  <c r="D88" i="2"/>
  <c r="E88" i="2"/>
  <c r="F88" i="2"/>
  <c r="G88" i="2"/>
  <c r="B71" i="2"/>
  <c r="B73" i="2"/>
  <c r="B72" i="2"/>
  <c r="C55" i="2"/>
  <c r="D55" i="2"/>
  <c r="E55" i="2"/>
  <c r="F55" i="2"/>
  <c r="G55" i="2"/>
  <c r="H55" i="2"/>
  <c r="C56" i="2"/>
  <c r="D56" i="2"/>
  <c r="E56" i="2"/>
  <c r="F56" i="2"/>
  <c r="G56" i="2"/>
  <c r="H56" i="2"/>
  <c r="C57" i="2"/>
  <c r="D57" i="2"/>
  <c r="E57" i="2"/>
  <c r="F57" i="2"/>
  <c r="G57" i="2"/>
  <c r="H57" i="2"/>
  <c r="C21" i="2"/>
  <c r="D21" i="2"/>
  <c r="E21" i="2"/>
  <c r="F21" i="2"/>
  <c r="G21" i="2"/>
  <c r="H21" i="2"/>
  <c r="R265" i="2"/>
  <c r="S265" i="2"/>
  <c r="T265" i="2"/>
  <c r="U265" i="2"/>
  <c r="V265" i="2"/>
  <c r="W265" i="2"/>
  <c r="R267" i="2"/>
  <c r="S267" i="2"/>
  <c r="T267" i="2"/>
  <c r="U267" i="2"/>
  <c r="V267" i="2"/>
  <c r="W267" i="2"/>
  <c r="R269" i="2"/>
  <c r="S269" i="2"/>
  <c r="T269" i="2"/>
  <c r="U269" i="2"/>
  <c r="V269" i="2"/>
  <c r="W269" i="2"/>
  <c r="R271" i="2"/>
  <c r="S271" i="2"/>
  <c r="T271" i="2"/>
  <c r="U271" i="2"/>
  <c r="V271" i="2"/>
  <c r="W271" i="2"/>
  <c r="R273" i="2"/>
  <c r="S273" i="2"/>
  <c r="T273" i="2"/>
  <c r="U273" i="2"/>
  <c r="V273" i="2"/>
  <c r="W273" i="2"/>
  <c r="R275" i="2"/>
  <c r="S275" i="2"/>
  <c r="T275" i="2"/>
  <c r="U275" i="2"/>
  <c r="V275" i="2"/>
  <c r="W275" i="2"/>
  <c r="R277" i="2"/>
  <c r="S277" i="2"/>
  <c r="T277" i="2"/>
  <c r="U277" i="2"/>
  <c r="V277" i="2"/>
  <c r="W277" i="2"/>
  <c r="R279" i="2"/>
  <c r="S279" i="2"/>
  <c r="T279" i="2"/>
  <c r="U279" i="2"/>
  <c r="V279" i="2"/>
  <c r="W279" i="2"/>
  <c r="R280" i="2"/>
  <c r="S280" i="2"/>
  <c r="T280" i="2"/>
  <c r="U280" i="2"/>
  <c r="V280" i="2"/>
  <c r="W280" i="2"/>
  <c r="R283" i="2"/>
  <c r="S283" i="2"/>
  <c r="T283" i="2"/>
  <c r="U283" i="2"/>
  <c r="V283" i="2"/>
  <c r="W283" i="2"/>
  <c r="R284" i="2"/>
  <c r="S284" i="2"/>
  <c r="T284" i="2"/>
  <c r="U284" i="2"/>
  <c r="V284" i="2"/>
  <c r="W284" i="2"/>
  <c r="R285" i="2"/>
  <c r="S285" i="2"/>
  <c r="T285" i="2"/>
  <c r="U285" i="2"/>
  <c r="V285" i="2"/>
  <c r="W285" i="2"/>
  <c r="R286" i="2"/>
  <c r="S286" i="2"/>
  <c r="T286" i="2"/>
  <c r="U286" i="2"/>
  <c r="V286" i="2"/>
  <c r="W286" i="2"/>
  <c r="R287" i="2"/>
  <c r="S287" i="2"/>
  <c r="T287" i="2"/>
  <c r="U287" i="2"/>
  <c r="V287" i="2"/>
  <c r="W287" i="2"/>
  <c r="R288" i="2"/>
  <c r="S288" i="2"/>
  <c r="T288" i="2"/>
  <c r="U288" i="2"/>
  <c r="V288" i="2"/>
  <c r="W288" i="2"/>
  <c r="R289" i="2"/>
  <c r="S289" i="2"/>
  <c r="T289" i="2"/>
  <c r="U289" i="2"/>
  <c r="V289" i="2"/>
  <c r="W289" i="2"/>
  <c r="R290" i="2"/>
  <c r="S290" i="2"/>
  <c r="T290" i="2"/>
  <c r="U290" i="2"/>
  <c r="V290" i="2"/>
  <c r="W290" i="2"/>
  <c r="R291" i="2"/>
  <c r="S291" i="2"/>
  <c r="T291" i="2"/>
  <c r="U291" i="2"/>
  <c r="V291" i="2"/>
  <c r="W291" i="2"/>
  <c r="R292" i="2"/>
  <c r="S292" i="2"/>
  <c r="T292" i="2"/>
  <c r="U292" i="2"/>
  <c r="V292" i="2"/>
  <c r="W292" i="2"/>
  <c r="R293" i="2"/>
  <c r="S293" i="2"/>
  <c r="T293" i="2"/>
  <c r="U293" i="2"/>
  <c r="V293" i="2"/>
  <c r="W293" i="2"/>
  <c r="R294" i="2"/>
  <c r="S294" i="2"/>
  <c r="T294" i="2"/>
  <c r="U294" i="2"/>
  <c r="V294" i="2"/>
  <c r="W294" i="2"/>
  <c r="R295" i="2"/>
  <c r="S295" i="2"/>
  <c r="T295" i="2"/>
  <c r="U295" i="2"/>
  <c r="V295" i="2"/>
  <c r="W295" i="2"/>
  <c r="R296" i="2"/>
  <c r="S296" i="2"/>
  <c r="T296" i="2"/>
  <c r="U296" i="2"/>
  <c r="V296" i="2"/>
  <c r="W296" i="2"/>
  <c r="R297" i="2"/>
  <c r="S297" i="2"/>
  <c r="T297" i="2"/>
  <c r="U297" i="2"/>
  <c r="V297" i="2"/>
  <c r="W297" i="2"/>
  <c r="R298" i="2"/>
  <c r="S298" i="2"/>
  <c r="T298" i="2"/>
  <c r="U298" i="2"/>
  <c r="V298" i="2"/>
  <c r="W298" i="2"/>
  <c r="R299" i="2"/>
  <c r="S299" i="2"/>
  <c r="T299" i="2"/>
  <c r="U299" i="2"/>
  <c r="V299" i="2"/>
  <c r="W299" i="2"/>
  <c r="R300" i="2"/>
  <c r="S300" i="2"/>
  <c r="T300" i="2"/>
  <c r="U300" i="2"/>
  <c r="V300" i="2"/>
  <c r="W300" i="2"/>
  <c r="R301" i="2"/>
  <c r="S301" i="2"/>
  <c r="T301" i="2"/>
  <c r="U301" i="2"/>
  <c r="V301" i="2"/>
  <c r="W301" i="2"/>
  <c r="R302" i="2"/>
  <c r="S302" i="2"/>
  <c r="T302" i="2"/>
  <c r="U302" i="2"/>
  <c r="V302" i="2"/>
  <c r="W302" i="2"/>
  <c r="R303" i="2"/>
  <c r="S303" i="2"/>
  <c r="T303" i="2"/>
  <c r="U303" i="2"/>
  <c r="V303" i="2"/>
  <c r="W303" i="2"/>
  <c r="R304" i="2"/>
  <c r="S304" i="2"/>
  <c r="T304" i="2"/>
  <c r="U304" i="2"/>
  <c r="V304" i="2"/>
  <c r="W304" i="2"/>
  <c r="R305" i="2"/>
  <c r="S305" i="2"/>
  <c r="T305" i="2"/>
  <c r="U305" i="2"/>
  <c r="V305" i="2"/>
  <c r="W305" i="2"/>
  <c r="R306" i="2"/>
  <c r="S306" i="2"/>
  <c r="T306" i="2"/>
  <c r="U306" i="2"/>
  <c r="V306" i="2"/>
  <c r="W306" i="2"/>
  <c r="R307" i="2"/>
  <c r="S307" i="2"/>
  <c r="T307" i="2"/>
  <c r="U307" i="2"/>
  <c r="V307" i="2"/>
  <c r="W307" i="2"/>
  <c r="R308" i="2"/>
  <c r="S308" i="2"/>
  <c r="T308" i="2"/>
  <c r="U308" i="2"/>
  <c r="V308" i="2"/>
  <c r="W308" i="2"/>
  <c r="R309" i="2"/>
  <c r="S309" i="2"/>
  <c r="T309" i="2"/>
  <c r="U309" i="2"/>
  <c r="V309" i="2"/>
  <c r="W309" i="2"/>
  <c r="R310" i="2"/>
  <c r="S310" i="2"/>
  <c r="T310" i="2"/>
  <c r="U310" i="2"/>
  <c r="V310" i="2"/>
  <c r="W310" i="2"/>
  <c r="R311" i="2"/>
  <c r="S311" i="2"/>
  <c r="T311" i="2"/>
  <c r="U311" i="2"/>
  <c r="V311" i="2"/>
  <c r="W311" i="2"/>
  <c r="R312" i="2"/>
  <c r="S312" i="2"/>
  <c r="T312" i="2"/>
  <c r="U312" i="2"/>
  <c r="V312" i="2"/>
  <c r="W312" i="2"/>
  <c r="S263" i="2"/>
  <c r="T263" i="2"/>
  <c r="U263" i="2"/>
  <c r="V263" i="2"/>
  <c r="W263" i="2"/>
  <c r="X263" i="2"/>
  <c r="R263" i="2"/>
  <c r="X317" i="2"/>
  <c r="S318" i="2"/>
  <c r="W327" i="2"/>
  <c r="S317" i="2"/>
  <c r="T317" i="2"/>
  <c r="U317" i="2"/>
  <c r="V317" i="2"/>
  <c r="W317" i="2"/>
  <c r="R317" i="2"/>
  <c r="C255" i="2"/>
  <c r="D255" i="2"/>
  <c r="E255" i="2"/>
  <c r="F255" i="2"/>
  <c r="G255" i="2"/>
  <c r="H255" i="2"/>
  <c r="C256" i="2"/>
  <c r="D256" i="2"/>
  <c r="E256" i="2"/>
  <c r="F256" i="2"/>
  <c r="G256" i="2"/>
  <c r="C257" i="2"/>
  <c r="D257" i="2"/>
  <c r="E257" i="2"/>
  <c r="F257" i="2"/>
  <c r="G257" i="2"/>
  <c r="C258" i="2"/>
  <c r="D258" i="2"/>
  <c r="E258" i="2"/>
  <c r="F258" i="2"/>
  <c r="G258" i="2"/>
  <c r="B258" i="2"/>
  <c r="B256" i="2"/>
  <c r="B257" i="2"/>
  <c r="B255" i="2"/>
  <c r="C243" i="2"/>
  <c r="D243" i="2"/>
  <c r="E243" i="2"/>
  <c r="F243" i="2"/>
  <c r="G243" i="2"/>
  <c r="C244" i="2"/>
  <c r="D244" i="2"/>
  <c r="E244" i="2"/>
  <c r="F244" i="2"/>
  <c r="G244" i="2"/>
  <c r="H244" i="2"/>
  <c r="C245" i="2"/>
  <c r="D245" i="2"/>
  <c r="E245" i="2"/>
  <c r="F245" i="2"/>
  <c r="G245" i="2"/>
  <c r="H245" i="2"/>
  <c r="C233" i="2"/>
  <c r="D233" i="2"/>
  <c r="E233" i="2"/>
  <c r="F233" i="2"/>
  <c r="G233" i="2"/>
  <c r="H233" i="2"/>
  <c r="C234" i="2"/>
  <c r="D234" i="2"/>
  <c r="E234" i="2"/>
  <c r="F234" i="2"/>
  <c r="G234" i="2"/>
  <c r="H234" i="2"/>
  <c r="C235" i="2"/>
  <c r="D235" i="2"/>
  <c r="E235" i="2"/>
  <c r="F235" i="2"/>
  <c r="G235" i="2"/>
  <c r="H235" i="2"/>
  <c r="C222" i="2"/>
  <c r="D222" i="2"/>
  <c r="E222" i="2"/>
  <c r="F222" i="2"/>
  <c r="G222" i="2"/>
  <c r="H222" i="2"/>
  <c r="C223" i="2"/>
  <c r="D223" i="2"/>
  <c r="E223" i="2"/>
  <c r="F223" i="2"/>
  <c r="G223" i="2"/>
  <c r="H223" i="2"/>
  <c r="C224" i="2"/>
  <c r="D224" i="2"/>
  <c r="E224" i="2"/>
  <c r="F224" i="2"/>
  <c r="G224" i="2"/>
  <c r="H224" i="2"/>
  <c r="B224" i="2"/>
  <c r="B223" i="2"/>
  <c r="B222" i="2"/>
  <c r="B234" i="2"/>
  <c r="B233" i="2"/>
  <c r="B235" i="2"/>
  <c r="B245" i="2"/>
  <c r="B244" i="2"/>
  <c r="B243" i="2"/>
  <c r="C211" i="2"/>
  <c r="D211" i="2"/>
  <c r="E211" i="2"/>
  <c r="F211" i="2"/>
  <c r="G211" i="2"/>
  <c r="H211" i="2"/>
  <c r="C212" i="2"/>
  <c r="D212" i="2"/>
  <c r="E212" i="2"/>
  <c r="F212" i="2"/>
  <c r="G212" i="2"/>
  <c r="H212" i="2"/>
  <c r="C213" i="2"/>
  <c r="D213" i="2"/>
  <c r="E213" i="2"/>
  <c r="F213" i="2"/>
  <c r="G213" i="2"/>
  <c r="H213" i="2"/>
  <c r="B213" i="2"/>
  <c r="B212" i="2"/>
  <c r="B211" i="2"/>
  <c r="C193" i="2"/>
  <c r="D193" i="2"/>
  <c r="E193" i="2"/>
  <c r="F193" i="2"/>
  <c r="G193" i="2"/>
  <c r="H193" i="2"/>
  <c r="C194" i="2"/>
  <c r="D194" i="2"/>
  <c r="E194" i="2"/>
  <c r="F194" i="2"/>
  <c r="G194" i="2"/>
  <c r="H194" i="2"/>
  <c r="C195" i="2"/>
  <c r="D195" i="2"/>
  <c r="E195" i="2"/>
  <c r="F195" i="2"/>
  <c r="G195" i="2"/>
  <c r="H195" i="2"/>
  <c r="B195" i="2"/>
  <c r="B194" i="2"/>
  <c r="C73" i="2"/>
  <c r="D73" i="2"/>
  <c r="E73" i="2"/>
  <c r="F73" i="2"/>
  <c r="G73" i="2"/>
  <c r="H73" i="2"/>
  <c r="C72" i="2"/>
  <c r="D72" i="2"/>
  <c r="E72" i="2"/>
  <c r="F72" i="2"/>
  <c r="G72" i="2"/>
  <c r="H72" i="2"/>
  <c r="C71" i="2"/>
  <c r="D71" i="2"/>
  <c r="E71" i="2"/>
  <c r="F71" i="2"/>
  <c r="G71" i="2"/>
  <c r="H71" i="2"/>
  <c r="B55" i="2"/>
  <c r="B57" i="2"/>
  <c r="B56" i="2"/>
  <c r="K316" i="2"/>
  <c r="L316" i="2"/>
  <c r="M316" i="2"/>
  <c r="N316" i="2"/>
  <c r="O316" i="2"/>
  <c r="P316" i="2"/>
  <c r="J316" i="2"/>
  <c r="P262" i="2"/>
  <c r="K262" i="2"/>
  <c r="L262" i="2"/>
  <c r="M262" i="2"/>
  <c r="N262" i="2"/>
  <c r="O262" i="2"/>
  <c r="J262" i="2"/>
  <c r="D361" i="2"/>
  <c r="J94" i="1"/>
  <c r="L94" i="1"/>
  <c r="L92" i="1"/>
  <c r="L93" i="1"/>
  <c r="J93" i="1"/>
  <c r="J85" i="1"/>
  <c r="J86" i="1"/>
  <c r="J78" i="1"/>
  <c r="L30" i="1"/>
  <c r="J30" i="1"/>
  <c r="J76" i="1"/>
  <c r="J77" i="1"/>
  <c r="J84" i="1"/>
  <c r="J92" i="1"/>
  <c r="L193" i="1"/>
  <c r="L201" i="1"/>
  <c r="L203" i="1"/>
  <c r="L196" i="1"/>
  <c r="L204" i="1"/>
  <c r="L202" i="1"/>
  <c r="L197" i="1"/>
  <c r="L205" i="1"/>
  <c r="L198" i="1"/>
  <c r="L199" i="1"/>
  <c r="L200" i="1"/>
  <c r="L195" i="1"/>
  <c r="K196" i="1"/>
  <c r="K204" i="1"/>
  <c r="K202" i="1"/>
  <c r="K197" i="1"/>
  <c r="K205" i="1"/>
  <c r="K198" i="1"/>
  <c r="K193" i="1"/>
  <c r="K195" i="1"/>
  <c r="K199" i="1"/>
  <c r="K200" i="1"/>
  <c r="K201" i="1"/>
  <c r="K203" i="1"/>
  <c r="L192" i="1"/>
  <c r="K192" i="1"/>
  <c r="L147" i="1"/>
  <c r="L148" i="1"/>
  <c r="L156" i="1"/>
  <c r="L164" i="1"/>
  <c r="L172" i="1"/>
  <c r="L180" i="1"/>
  <c r="L149" i="1"/>
  <c r="L157" i="1"/>
  <c r="L165" i="1"/>
  <c r="L173" i="1"/>
  <c r="L181" i="1"/>
  <c r="L150" i="1"/>
  <c r="L158" i="1"/>
  <c r="L166" i="1"/>
  <c r="L174" i="1"/>
  <c r="L182" i="1"/>
  <c r="L151" i="1"/>
  <c r="L159" i="1"/>
  <c r="L167" i="1"/>
  <c r="L175" i="1"/>
  <c r="L183" i="1"/>
  <c r="L161" i="1"/>
  <c r="L177" i="1"/>
  <c r="L185" i="1"/>
  <c r="L187" i="1"/>
  <c r="L152" i="1"/>
  <c r="L160" i="1"/>
  <c r="L168" i="1"/>
  <c r="L176" i="1"/>
  <c r="L184" i="1"/>
  <c r="L153" i="1"/>
  <c r="L169" i="1"/>
  <c r="L179" i="1"/>
  <c r="L154" i="1"/>
  <c r="L162" i="1"/>
  <c r="L170" i="1"/>
  <c r="L178" i="1"/>
  <c r="L186" i="1"/>
  <c r="L155" i="1"/>
  <c r="L163" i="1"/>
  <c r="L171" i="1"/>
  <c r="K147" i="1"/>
  <c r="K150" i="1"/>
  <c r="K158" i="1"/>
  <c r="K166" i="1"/>
  <c r="K174" i="1"/>
  <c r="K182" i="1"/>
  <c r="K169" i="1"/>
  <c r="K185" i="1"/>
  <c r="K157" i="1"/>
  <c r="K151" i="1"/>
  <c r="K159" i="1"/>
  <c r="K167" i="1"/>
  <c r="K175" i="1"/>
  <c r="K183" i="1"/>
  <c r="K161" i="1"/>
  <c r="K177" i="1"/>
  <c r="K149" i="1"/>
  <c r="K152" i="1"/>
  <c r="K160" i="1"/>
  <c r="K168" i="1"/>
  <c r="K176" i="1"/>
  <c r="K184" i="1"/>
  <c r="K153" i="1"/>
  <c r="K154" i="1"/>
  <c r="K162" i="1"/>
  <c r="K170" i="1"/>
  <c r="K178" i="1"/>
  <c r="K186" i="1"/>
  <c r="K156" i="1"/>
  <c r="K164" i="1"/>
  <c r="K180" i="1"/>
  <c r="K165" i="1"/>
  <c r="K181" i="1"/>
  <c r="K155" i="1"/>
  <c r="K163" i="1"/>
  <c r="K171" i="1"/>
  <c r="K179" i="1"/>
  <c r="K187" i="1"/>
  <c r="K148" i="1"/>
  <c r="K172" i="1"/>
  <c r="K173" i="1"/>
  <c r="L139" i="1"/>
  <c r="L141" i="1"/>
  <c r="L142" i="1"/>
  <c r="L140" i="1"/>
  <c r="L132" i="1"/>
  <c r="L133" i="1"/>
  <c r="L134" i="1"/>
  <c r="J132" i="1"/>
  <c r="J133" i="1"/>
  <c r="J134" i="1"/>
  <c r="L124" i="1"/>
  <c r="L125" i="1"/>
  <c r="L126" i="1"/>
  <c r="J124" i="1"/>
  <c r="J125" i="1"/>
  <c r="J126" i="1"/>
  <c r="L84" i="1"/>
  <c r="L85" i="1"/>
  <c r="L76" i="1"/>
  <c r="L77" i="1"/>
  <c r="L78" i="1"/>
  <c r="L69" i="1"/>
  <c r="L70" i="1"/>
  <c r="J68" i="1"/>
  <c r="L68" i="1"/>
  <c r="L60" i="1"/>
  <c r="L61" i="1"/>
  <c r="L62" i="1"/>
  <c r="J61" i="1"/>
  <c r="J62" i="1"/>
  <c r="J60" i="1"/>
  <c r="L52" i="1"/>
  <c r="L53" i="1"/>
  <c r="J53" i="1"/>
  <c r="J52" i="1"/>
  <c r="L45" i="1"/>
  <c r="J45" i="1"/>
  <c r="J43" i="1"/>
  <c r="L43" i="1"/>
  <c r="J37" i="1"/>
  <c r="J36" i="1"/>
  <c r="L36" i="1"/>
  <c r="L37" i="1"/>
  <c r="L29" i="1"/>
  <c r="J29" i="1"/>
  <c r="J118" i="1"/>
  <c r="J117" i="1"/>
  <c r="J69" i="1"/>
  <c r="J70" i="1"/>
  <c r="H158" i="2" l="1"/>
  <c r="C59" i="2"/>
  <c r="G158" i="2"/>
  <c r="B158" i="2"/>
  <c r="D114" i="2"/>
  <c r="G92" i="2"/>
  <c r="D180" i="2"/>
  <c r="F180" i="2"/>
  <c r="C136" i="2"/>
  <c r="B136" i="2"/>
  <c r="H180" i="2"/>
  <c r="E114" i="2"/>
  <c r="F158" i="2"/>
  <c r="B247" i="2"/>
  <c r="G226" i="2"/>
  <c r="G260" i="2"/>
  <c r="B23" i="2"/>
  <c r="F42" i="2"/>
  <c r="D136" i="2"/>
  <c r="C247" i="2"/>
  <c r="D237" i="2"/>
  <c r="H260" i="2"/>
  <c r="E237" i="2"/>
  <c r="E42" i="2"/>
  <c r="E23" i="2"/>
  <c r="F247" i="2"/>
  <c r="D260" i="2"/>
  <c r="B180" i="2"/>
  <c r="G180" i="2"/>
  <c r="X313" i="2"/>
  <c r="H226" i="2"/>
  <c r="B226" i="2"/>
  <c r="B260" i="2"/>
  <c r="C260" i="2"/>
  <c r="W313" i="2"/>
  <c r="D92" i="2"/>
  <c r="F92" i="2"/>
  <c r="C180" i="2"/>
  <c r="R331" i="2"/>
  <c r="T331" i="2"/>
  <c r="H247" i="2"/>
  <c r="D23" i="2"/>
  <c r="D42" i="2"/>
  <c r="B114" i="2"/>
  <c r="E158" i="2"/>
  <c r="E59" i="2"/>
  <c r="E92" i="2"/>
  <c r="V331" i="2"/>
  <c r="C23" i="2"/>
  <c r="C42" i="2"/>
  <c r="G114" i="2"/>
  <c r="F136" i="2"/>
  <c r="E136" i="2"/>
  <c r="D158" i="2"/>
  <c r="H75" i="2"/>
  <c r="B237" i="2"/>
  <c r="F237" i="2"/>
  <c r="F59" i="2"/>
  <c r="G75" i="2"/>
  <c r="C237" i="2"/>
  <c r="V313" i="2"/>
  <c r="F226" i="2"/>
  <c r="H237" i="2"/>
  <c r="D247" i="2"/>
  <c r="B92" i="2"/>
  <c r="H136" i="2"/>
  <c r="E180" i="2"/>
  <c r="U331" i="2"/>
  <c r="F114" i="2"/>
  <c r="F23" i="2"/>
  <c r="B59" i="2"/>
  <c r="D226" i="2"/>
  <c r="T313" i="2"/>
  <c r="E260" i="2"/>
  <c r="R313" i="2"/>
  <c r="E226" i="2"/>
  <c r="G237" i="2"/>
  <c r="W331" i="2"/>
  <c r="H92" i="2"/>
  <c r="U313" i="2"/>
  <c r="H59" i="2"/>
  <c r="E247" i="2"/>
  <c r="G247" i="2"/>
  <c r="F260" i="2"/>
  <c r="S313" i="2"/>
  <c r="F75" i="2"/>
  <c r="D59" i="2"/>
  <c r="B215" i="2"/>
  <c r="G59" i="2"/>
  <c r="C158" i="2"/>
  <c r="X331" i="2"/>
  <c r="B42" i="2"/>
  <c r="E75" i="2"/>
  <c r="D75" i="2"/>
  <c r="B75" i="2"/>
  <c r="H23" i="2"/>
  <c r="H42" i="2"/>
  <c r="C92" i="2"/>
  <c r="C226" i="2"/>
  <c r="G42" i="2"/>
  <c r="G23" i="2"/>
  <c r="C75" i="2"/>
  <c r="B197" i="2"/>
  <c r="F197" i="2"/>
  <c r="H197" i="2"/>
  <c r="H215" i="2"/>
  <c r="E215" i="2"/>
  <c r="D215" i="2"/>
  <c r="C215" i="2"/>
  <c r="F215" i="2"/>
  <c r="E197" i="2"/>
  <c r="D197" i="2"/>
  <c r="C197" i="2"/>
  <c r="H114" i="2"/>
  <c r="G215" i="2"/>
  <c r="G197" i="2"/>
  <c r="G136" i="2"/>
  <c r="S331" i="2"/>
  <c r="B335" i="2" l="1"/>
  <c r="H335" i="2"/>
  <c r="F335" i="2"/>
  <c r="C335" i="2"/>
  <c r="E335" i="2"/>
  <c r="D335" i="2"/>
  <c r="G335" i="2"/>
  <c r="G338" i="2" l="1"/>
  <c r="G339" i="2" s="1"/>
  <c r="C338" i="2"/>
  <c r="C339" i="2" s="1"/>
  <c r="B338" i="2"/>
  <c r="B339" i="2" s="1"/>
  <c r="D338" i="2"/>
  <c r="D339" i="2" s="1"/>
  <c r="E338" i="2"/>
  <c r="E339" i="2" s="1"/>
  <c r="K343" i="2"/>
  <c r="F338" i="2"/>
  <c r="F339" i="2" s="1"/>
  <c r="H338" i="2"/>
  <c r="H339" i="2" s="1"/>
  <c r="E343" i="2" l="1"/>
  <c r="D343" i="2"/>
  <c r="H343" i="2"/>
  <c r="G343" i="2"/>
  <c r="B343" i="2"/>
  <c r="L28" i="1" s="1"/>
  <c r="C343" i="2"/>
  <c r="F343" i="2"/>
  <c r="J44" i="1"/>
  <c r="L44" i="1"/>
  <c r="L35" i="1"/>
  <c r="J35" i="1"/>
  <c r="J28" i="1"/>
  <c r="K194" i="1"/>
  <c r="L194" i="1"/>
  <c r="B359" i="2" l="1"/>
  <c r="F217" i="1" s="1"/>
  <c r="L102" i="1"/>
  <c r="L101" i="1"/>
  <c r="B358" i="2"/>
  <c r="F216" i="1" s="1"/>
  <c r="D353" i="2"/>
  <c r="K211" i="1" s="1"/>
  <c r="B357" i="2"/>
  <c r="F215" i="1" s="1"/>
  <c r="D354" i="2"/>
  <c r="K212" i="1" s="1"/>
  <c r="L110" i="1"/>
  <c r="J110" i="1"/>
  <c r="B355" i="2"/>
  <c r="F213" i="1" s="1"/>
  <c r="D357" i="2"/>
  <c r="K215" i="1" s="1"/>
  <c r="L100" i="1"/>
  <c r="L51" i="1"/>
  <c r="B356" i="2"/>
  <c r="F214" i="1" s="1"/>
  <c r="J100" i="1"/>
  <c r="J101" i="1"/>
  <c r="B354" i="2"/>
  <c r="F212" i="1" s="1"/>
  <c r="B353" i="2"/>
  <c r="L108" i="1"/>
  <c r="J102" i="1"/>
  <c r="J51" i="1"/>
  <c r="D356" i="2"/>
  <c r="K214" i="1" s="1"/>
  <c r="D355" i="2"/>
  <c r="K213" i="1" s="1"/>
  <c r="D359" i="2"/>
  <c r="K217" i="1" s="1"/>
  <c r="J108" i="1"/>
  <c r="D358" i="2"/>
  <c r="K216" i="1" s="1"/>
  <c r="J109" i="1"/>
  <c r="L109" i="1"/>
  <c r="F211" i="1" l="1"/>
  <c r="B345" i="2"/>
  <c r="I7" i="1" s="1"/>
  <c r="F349" i="2"/>
  <c r="K207" i="1" s="1"/>
  <c r="B347" i="2" l="1"/>
  <c r="I9" i="1" s="1"/>
  <c r="B349" i="2"/>
  <c r="I11" i="1" s="1"/>
  <c r="B346" i="2"/>
  <c r="I8" i="1" s="1"/>
  <c r="B348" i="2"/>
  <c r="I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Karl-Johan Skiver</author>
    <author>Sara Wedholm</author>
  </authors>
  <commentList>
    <comment ref="B19" authorId="0" shapeId="0" xr:uid="{A73F3D87-E1AD-44AA-B4A3-89B08CD5F78E}">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0" authorId="0" shapeId="0" xr:uid="{A4CC7342-283A-4432-A84D-67747CD84FF5}">
      <text>
        <r>
          <rPr>
            <b/>
            <sz val="9"/>
            <color indexed="81"/>
            <rFont val="Tahoma"/>
            <family val="2"/>
          </rPr>
          <t>Karl-Johan Skiver:</t>
        </r>
        <r>
          <rPr>
            <sz val="9"/>
            <color indexed="81"/>
            <rFont val="Tahoma"/>
            <family val="2"/>
          </rPr>
          <t xml:space="preserve">
Gäller för Apple produkter. Se vägledning punkt Angående Apple varumärkesgaranti från 2023</t>
        </r>
      </text>
    </comment>
    <comment ref="B25" authorId="1" shapeId="0" xr:uid="{5E8A474F-3CCC-44BE-992D-6C8B757E8FB9}">
      <text>
        <r>
          <rPr>
            <b/>
            <sz val="9"/>
            <color indexed="81"/>
            <rFont val="Tahoma"/>
            <family val="2"/>
          </rPr>
          <t xml:space="preserve">Specifikation:
- </t>
        </r>
        <r>
          <rPr>
            <sz val="9"/>
            <color indexed="81"/>
            <rFont val="Tahoma"/>
            <family val="2"/>
          </rPr>
          <t xml:space="preserve">Skärm: 4,7-6,1 tum, pekskärm, upplösning 1200*700, PPI 320, ljusstyrka 600 cd/m2
- Högst 200 gram i grundutförande
- Integrerat Wi-Fi 6 med MIMO. Integrerad Bluetooth v. 5.0. Internt lagringsutrymme: minst 64 GB utan minneskort
- Integrerad kamera (huvudsaklig/bakåtriktad): fotoupplösning minst 12 megapixlar, spela in video i 4K och 60 bilder/sekund. Integrerad kamera (framåtriktad): fotoupplösning minst 7 megapixlar
- Fingeravtryck eller Ansiktsigenkänning eller likvärdigt
- Minst klassad IP 67
- GPS
- Minst stöd för 4G. Dubbla sim-kort (e-sim)
- Funktioner/programvara för webbläsare, e-post, kalender, kontakter, samtalshantering och SMS Operativsystemet ska inte möjliggöra för slutanvändaren att själv enkelt (såsom efter ändring av operativsystemets inställningar) installera appar från okända källor
- In-ear hörlurar och Komplett laddare
- Mobiltelefonen är halogenfri, dvs. uppfylla kraven gällande gränsvärden för halogener enligt IEC 61249-2-21. Kriteriet inkluderar externa strömkablar och förpackningsmaterial.
- Förpackningsmaterialet till mobiltelefonen består till viss andel bestå av återvunnet material samt kan återvinnas till minst 90 %. 
 </t>
        </r>
      </text>
    </comment>
    <comment ref="C27" authorId="1" shapeId="0" xr:uid="{3D1C9031-14C4-45F6-BDEA-405249B5D58F}">
      <text>
        <r>
          <rPr>
            <sz val="9"/>
            <color indexed="81"/>
            <rFont val="Tahoma"/>
            <family val="2"/>
          </rPr>
          <t>Ange om utökat lagringsutrymme önskas</t>
        </r>
      </text>
    </comment>
    <comment ref="D27" authorId="1" shapeId="0" xr:uid="{2581552C-E842-4072-9EAF-01F1B741149C}">
      <text>
        <r>
          <rPr>
            <sz val="9"/>
            <color indexed="81"/>
            <rFont val="Tahoma"/>
            <family val="2"/>
          </rPr>
          <t>Ange om skyddsfilm för skydd mot repor på framsidans glas ska inkluderas samt om det ska monteras eller endast bifogas till beställningen för egen montering sedan</t>
        </r>
      </text>
    </comment>
    <comment ref="E27" authorId="1" shapeId="0" xr:uid="{FA169C03-207C-4A20-A65A-9AD8FAE79824}">
      <text>
        <r>
          <rPr>
            <sz val="9"/>
            <color indexed="81"/>
            <rFont val="Tahoma"/>
            <family val="2"/>
          </rPr>
          <t xml:space="preserve">Ange om en extra strömadapter/laddare önskas utöver den som ingår
</t>
        </r>
      </text>
    </comment>
    <comment ref="F27" authorId="1" shapeId="0" xr:uid="{538899CC-5984-4BFE-8578-39F5DFE1A441}">
      <text>
        <r>
          <rPr>
            <sz val="9"/>
            <color indexed="81"/>
            <rFont val="Tahoma"/>
            <family val="2"/>
          </rPr>
          <t xml:space="preserve">Angel om fodral ska inkluderas. 
- Fodral med skydd för endast baksida  
- Fodral hel med skydd för fram- och baksida </t>
        </r>
      </text>
    </comment>
    <comment ref="G27" authorId="1" shapeId="0" xr:uid="{3BCCAB4C-5846-4909-A027-A4AAE07BAC87}">
      <text>
        <r>
          <rPr>
            <sz val="9"/>
            <color indexed="81"/>
            <rFont val="Tahoma"/>
            <family val="2"/>
          </rPr>
          <t xml:space="preserve">Ange om Enrollment önskas.
</t>
        </r>
      </text>
    </comment>
    <comment ref="B32" authorId="1" shapeId="0" xr:uid="{7761B442-6E89-4C2F-AB3E-52025A12EE14}">
      <text>
        <r>
          <rPr>
            <b/>
            <sz val="9"/>
            <color indexed="81"/>
            <rFont val="Tahoma"/>
            <family val="2"/>
          </rPr>
          <t xml:space="preserve">Specifikation:
- </t>
        </r>
        <r>
          <rPr>
            <sz val="9"/>
            <color indexed="81"/>
            <rFont val="Tahoma"/>
            <family val="2"/>
          </rPr>
          <t xml:space="preserve">Skärm: 5,5-6,5 tum, pekskärm, upplösning 1500*800, PPI 450, ljusstyrka 600 cd/m2
- Högst 200 gram i grundutförande
- Integrerat Wi-Fi 6 med MIMO. Integrerad Bluetooth v. 5.0
- Integrerad kamera (huvudsaklig/bakåtriktad): fotoupplösning minst 12 megapixlar, spela in video i 4K och 60 bilder/sekund. Integrerad kamera (framåtriktad): fotoupplösning minst 12 megapixlar
- Internt lagringsutrymme: minst 64 GB utan minneskort
- Ansiktsigenkänning eller likvärdigt
- Minst klassad IP 68
- GPS
- Stöd för 5G. Dubbla sim-kort (e-sim)
- Funktioner/programvara för webbläsare, e-post, kalender, kontakter, samtalshantering och SMS Operativsystemet ska inte möjliggöra för slutanvändaren att själv enkelt (såsom efter ändring av operativsystemets inställningar) installera appar från okända källor
- In-ear hörlurar och Komplett laddare
- Mobiltelefonen är halogenfri, dvs. uppfylla kraven gällande gränsvärden för halogener enligt IEC 61249-2-21. Kriteriet inkluderar externa strömkablar och förpackningsmaterial.
- Förpackningsmaterialet till mobiltelefonen består till viss andel bestå av återvunnet material samt kan återvinnas till minst 90 %. 
</t>
        </r>
      </text>
    </comment>
    <comment ref="C34" authorId="1" shapeId="0" xr:uid="{B221AD2C-2B32-4482-8279-06CB0CB6DBC4}">
      <text>
        <r>
          <rPr>
            <sz val="9"/>
            <color indexed="81"/>
            <rFont val="Tahoma"/>
            <family val="2"/>
          </rPr>
          <t>Ange om utökat lagringsutrymme önskas</t>
        </r>
      </text>
    </comment>
    <comment ref="D34" authorId="1" shapeId="0" xr:uid="{589089AD-16EB-4F34-A388-6F6DEF4A5C97}">
      <text>
        <r>
          <rPr>
            <sz val="9"/>
            <color indexed="81"/>
            <rFont val="Tahoma"/>
            <family val="2"/>
          </rPr>
          <t>Ange om skyddsfilm för skydd mot repor på framsidans glas ska inkluderas samt om det ska monteras eller endast bifogas till beställningen för egen montering sedan</t>
        </r>
      </text>
    </comment>
    <comment ref="E34" authorId="1" shapeId="0" xr:uid="{9E1D7BF2-8AF2-403F-BE2D-642DD578C593}">
      <text>
        <r>
          <rPr>
            <sz val="9"/>
            <color indexed="81"/>
            <rFont val="Tahoma"/>
            <family val="2"/>
          </rPr>
          <t xml:space="preserve">Ange om en extra strömadapter/laddare önskas utöver den som ingår
</t>
        </r>
      </text>
    </comment>
    <comment ref="F34" authorId="1" shapeId="0" xr:uid="{44824839-4713-4A36-9EE9-B35384E89179}">
      <text>
        <r>
          <rPr>
            <sz val="9"/>
            <color indexed="81"/>
            <rFont val="Tahoma"/>
            <family val="2"/>
          </rPr>
          <t xml:space="preserve">Angel om fodral ska inkluderas. 
- Fodral med skydd för endast baksida  
- Fodral hel med skydd för fram- och baksida </t>
        </r>
      </text>
    </comment>
    <comment ref="G34" authorId="1" shapeId="0" xr:uid="{A85E8A41-21DF-43E1-B597-9C7827D75E3A}">
      <text>
        <r>
          <rPr>
            <sz val="9"/>
            <color indexed="81"/>
            <rFont val="Tahoma"/>
            <family val="2"/>
          </rPr>
          <t xml:space="preserve">Ange om Enrollment önskas.
</t>
        </r>
      </text>
    </comment>
    <comment ref="B40" authorId="1" shapeId="0" xr:uid="{F2CAEC20-289E-4A5D-8E2C-E62323D64B6B}">
      <text>
        <r>
          <rPr>
            <b/>
            <sz val="9"/>
            <color indexed="81"/>
            <rFont val="Tahoma"/>
            <family val="2"/>
          </rPr>
          <t xml:space="preserve">Specifikation:
- </t>
        </r>
        <r>
          <rPr>
            <sz val="9"/>
            <color indexed="81"/>
            <rFont val="Tahoma"/>
            <family val="2"/>
          </rPr>
          <t xml:space="preserve">Skärm 5-6,4 tum, pekskärm, upplösning 2200*1080, PPI 400
- Högst 220 gram i grundutförande
- Integrerat Wi-Fi 6 med MIMO. Integrerad Bluetooth v 5.0
- Integrerad kamera huvudsaklig/bakåtriktad: upplösning 12 megapixlar, spela in video i 4K eller mer. Framåtriktad kamera: upplösning 10 megapixlar
- Processor: 64-bitars processor med minst 6 processorkärnor. Internt lagringsutrymme: 128 GB utan minneskort
- Fingeravtrycksläsare eller ansiktsigenkänning eller likvärdigt
- Batteri med taltid om upp till 20 timmar
- Klassad minst IP52
- Positioneringssystem: minst GPS
- Minst stöd för 4G. Dubbla sim-kort (e-sim)
- Funktioner/programvara för e-post, kalender, kontakter, samtalshantering och SMS Operativsystemet ska möjliggöra för slutanvändaren att själv enkelt (såsom efter ändring av operativsystemets inställningar) installera appar från okända källor
- Operativsystem: Android v 9.0 eller senare eller likvärdigt
- In-ear hörlurar och Komplett laddare
- Mobiltelefonen är halogenfri, dvs. uppfylla kraven gällande gränsvärden för halogener enligt IEC 61249-2-21. Kriteriet inkluderar externa strömkablar och förpackningsmaterial.
- Förpackningsmaterialet till mobiltelefonen består till viss andel bestå av återvunnet material samt kan återvinnas till minst 90 %. 
</t>
        </r>
      </text>
    </comment>
    <comment ref="C42" authorId="1" shapeId="0" xr:uid="{F3D4B7CD-7D13-4542-B2D7-76736AC91748}">
      <text>
        <r>
          <rPr>
            <sz val="9"/>
            <color indexed="81"/>
            <rFont val="Tahoma"/>
            <family val="2"/>
          </rPr>
          <t>Ange om skyddsfilm för skydd mot repor på framsidans glas ska inkluderas samt om det ska monteras eller endast bifogas till beställningen för egen montering sedan</t>
        </r>
      </text>
    </comment>
    <comment ref="D42" authorId="1" shapeId="0" xr:uid="{01637724-4635-4BA1-9A4D-76ACB2E74447}">
      <text>
        <r>
          <rPr>
            <sz val="9"/>
            <color indexed="81"/>
            <rFont val="Tahoma"/>
            <family val="2"/>
          </rPr>
          <t xml:space="preserve">Ange om en extra strömadapter/laddare önskas utöver den som ingår
</t>
        </r>
      </text>
    </comment>
    <comment ref="E42" authorId="1" shapeId="0" xr:uid="{D60B1C98-5C6C-44AF-873B-688BA520084D}">
      <text>
        <r>
          <rPr>
            <sz val="9"/>
            <color indexed="81"/>
            <rFont val="Tahoma"/>
            <family val="2"/>
          </rPr>
          <t xml:space="preserve">Angel om fodral ska inkluderas. 
- Fodral med skydd för endast baksida  
- Fodral hel med skydd för fram- och baksida </t>
        </r>
      </text>
    </comment>
    <comment ref="F42" authorId="1" shapeId="0" xr:uid="{B1C1E226-5A74-4DEB-B14E-18344000A7F5}">
      <text>
        <r>
          <rPr>
            <sz val="9"/>
            <color indexed="81"/>
            <rFont val="Tahoma"/>
            <family val="2"/>
          </rPr>
          <t>Ange om Enrollment önskas.</t>
        </r>
      </text>
    </comment>
    <comment ref="B48" authorId="1" shapeId="0" xr:uid="{35D8FAC5-0AAE-44E3-B984-D2224ED2A780}">
      <text>
        <r>
          <rPr>
            <b/>
            <sz val="9"/>
            <color indexed="81"/>
            <rFont val="Tahoma"/>
            <family val="2"/>
          </rPr>
          <t xml:space="preserve">Specifikation:
- </t>
        </r>
        <r>
          <rPr>
            <sz val="9"/>
            <color indexed="81"/>
            <rFont val="Tahoma"/>
            <family val="2"/>
          </rPr>
          <t xml:space="preserve">Skärm: 6-6,7 tum, pekskärm, upplösning 2200*1080, PPI 440
- Högst 220 gram i grundutförande
- Integrerat Wi-Fi 6 med MIMO. Integrerad Bluetooth v. 5.0
- Integrerad kamera huvudsaklig/bakåtriktad: upplösning 12 megapixlar, spela in video i 4K eller mer i minst 60 bilder/s. Framåtriktad kamera: upplösning 10 megapixlar
- Processor: 64-bitars processor med minst 8 processorkärnor. Internt lagringsutrymme: 128 GB utan minneskort
- Klassad minst IP 68
- Fingeravtrycksläsare eller ansiktsigenkänning eller likvärdigt
- Batteri med taltid om upp till 20 timmar
- Stöd för 5G. Dubbla sim-kort (e-sim)
- Positioneringssystem: minst GPS
- Funktioner/programvara för e-post, kalender, kontakter, samtalshantering och SMS Operativsystemet ska möjliggöra för slutanvändaren att själv enkelt (såsom efter ändring av operativsystemets inställningar) installera appar från okända källor 
- Operativsystem: Android v 9.0 eller senare eller likvärdigt
- In-ear hörlurar
- Komplett laddare
- Mobiltelefonen är halogenfri, dvs. uppfylla kraven gällande gränsvärden för halogener enligt IEC 61249-2-21. Kriteriet inkluderar externa strömkablar och förpackningsmaterial.
- Förpackningsmaterialet till mobiltelefonen består till viss andel bestå av återvunnet material samt kan återvinnas till minst 90 %. 
</t>
        </r>
      </text>
    </comment>
    <comment ref="C50" authorId="1" shapeId="0" xr:uid="{4A7937CF-8151-44C0-91BC-3726E006D26C}">
      <text>
        <r>
          <rPr>
            <sz val="9"/>
            <color indexed="81"/>
            <rFont val="Tahoma"/>
            <family val="2"/>
          </rPr>
          <t>Ange om skyddsfilm för skydd mot repor på framsidans glas ska inkluderas samt om det ska monteras eller endast bifogas till beställningen för egen montering sedan</t>
        </r>
      </text>
    </comment>
    <comment ref="D50" authorId="1" shapeId="0" xr:uid="{6A533041-EBE3-46F5-9547-02D1E1CEB7E0}">
      <text>
        <r>
          <rPr>
            <sz val="9"/>
            <color indexed="81"/>
            <rFont val="Tahoma"/>
            <family val="2"/>
          </rPr>
          <t xml:space="preserve">Ange om en extra strömadapter/laddare önskas utöver den som ingår
</t>
        </r>
      </text>
    </comment>
    <comment ref="E50" authorId="1" shapeId="0" xr:uid="{306E4728-F601-4BFF-950C-C76DBA64ABDE}">
      <text>
        <r>
          <rPr>
            <sz val="9"/>
            <color indexed="81"/>
            <rFont val="Tahoma"/>
            <family val="2"/>
          </rPr>
          <t xml:space="preserve">Angel om fodral ska inkluderas. 
- Fodral med skydd för endast baksida  
- Fodral hel med skydd för fram- och baksida </t>
        </r>
      </text>
    </comment>
    <comment ref="F50" authorId="1" shapeId="0" xr:uid="{3962494F-F627-4AC8-A97A-727647A9D6F9}">
      <text>
        <r>
          <rPr>
            <sz val="9"/>
            <color indexed="81"/>
            <rFont val="Tahoma"/>
            <family val="2"/>
          </rPr>
          <t>Ange om Enrollment önskas.</t>
        </r>
      </text>
    </comment>
    <comment ref="B56" authorId="1" shapeId="0" xr:uid="{280737BC-3401-46EA-AAAA-1BDF476C282D}">
      <text>
        <r>
          <rPr>
            <b/>
            <sz val="9"/>
            <color indexed="81"/>
            <rFont val="Tahoma"/>
            <family val="2"/>
          </rPr>
          <t xml:space="preserve">Specifikation:
- </t>
        </r>
        <r>
          <rPr>
            <sz val="9"/>
            <color indexed="81"/>
            <rFont val="Tahoma"/>
            <family val="2"/>
          </rPr>
          <t xml:space="preserve">5-6 tum pekskärm, upplösning 2160*1080, PPI 420. Högst 200 gram i grundutförande
- Integrerat Wi-Fi 5. Integrerad Bluetooth v 5.0
- Integrerad kamera bakåtriktad upplösning 12 MP, framåtriktad upplösning 8 MP
- Processor med minst 6 processorkärnor. Internt lagringsutrymme: 64 GB utan minneskort
- Möjlighet att använda SD-kort
- Batterikapacitet: upp till 12 timmars taltid
- Positioneringssystem: minst GPS
- Stöd för minst 4G
- Funktioner/programvara för webbläsare, e-post, kalender, kontakter, samtalshantering och SMS
- Operativsystem: Android v 9.0 eller senare eller likvärdigt
- In-ear hörlurar, Komplett laddare och Fodral med skydd för baksida 
</t>
        </r>
        <r>
          <rPr>
            <b/>
            <sz val="9"/>
            <color indexed="81"/>
            <rFont val="Tahoma"/>
            <family val="2"/>
          </rPr>
          <t xml:space="preserve">
Miljö och hållbarhetskrav</t>
        </r>
        <r>
          <rPr>
            <sz val="9"/>
            <color indexed="81"/>
            <rFont val="Tahoma"/>
            <family val="2"/>
          </rPr>
          <t xml:space="preserve">
- Mobiltelefonen är konstruerad utifrån ett hållbarhetsperspektiv med utbytbara moduler där det är möjligt att med ett allmänt tillgängligt och inkluderat verktyg (såsom skruvmejsel) för användaren själv att kunna byta ut minst batteri, skärm och kamera med bibehållen garanti från varumärkesägaren. Komponenter ska tillhandahålls av varumärkesägaren. 
- Guld i mobiltelefonen ska vara via Fairtrade med certifiering/märkning gällande detta.
- Tenn och wolfram i mobiltelefonen ska komma från konfliktfria källor.
- Mobiltelefonen är halogenfri, dvs. uppfylla kraven gällande gränsvärden för halogener enligt IEC 61249-2-21. Kriteriet inkluderar externa strömkablar och förpackningsmaterial.
- Förpackningsmaterialet till mobiltelefonen består till viss andel bestå av återvunnet material samt kan återvinnas till minst 90 %. 
</t>
        </r>
      </text>
    </comment>
    <comment ref="C59" authorId="1" shapeId="0" xr:uid="{34BF7D55-4265-49AB-A079-302A6BF129F4}">
      <text>
        <r>
          <rPr>
            <sz val="9"/>
            <color indexed="81"/>
            <rFont val="Tahoma"/>
            <family val="2"/>
          </rPr>
          <t>Ange om skyddsfilm för skydd mot repor på framsidans glas ska inkluderas samt om det ska monteras eller endast bifogas till beställningen för egen montering sedan</t>
        </r>
      </text>
    </comment>
    <comment ref="D59" authorId="1" shapeId="0" xr:uid="{0CA8DAAA-9B07-4E0D-A152-ABE54830E721}">
      <text>
        <r>
          <rPr>
            <sz val="9"/>
            <color indexed="81"/>
            <rFont val="Tahoma"/>
            <family val="2"/>
          </rPr>
          <t xml:space="preserve">Ange om en extra strömadapter/laddare önskas utöver den som ingår
</t>
        </r>
      </text>
    </comment>
    <comment ref="E59" authorId="1" shapeId="0" xr:uid="{DBB7F0D8-D7B6-4E0D-B42E-2D70FB7A8834}">
      <text>
        <r>
          <rPr>
            <sz val="9"/>
            <color indexed="81"/>
            <rFont val="Tahoma"/>
            <family val="2"/>
          </rPr>
          <t>Angel om fodral med med skydd för fram- och baksida ska inkluderas. (fodral med skydd för baksida ingår)</t>
        </r>
      </text>
    </comment>
    <comment ref="F59" authorId="1" shapeId="0" xr:uid="{F57770F4-6EF3-4534-90C8-EEBFE1DD968C}">
      <text>
        <r>
          <rPr>
            <sz val="9"/>
            <color indexed="81"/>
            <rFont val="Tahoma"/>
            <family val="2"/>
          </rPr>
          <t>Ange om Enrollment önskas.</t>
        </r>
      </text>
    </comment>
    <comment ref="B65" authorId="1" shapeId="0" xr:uid="{B946A3A1-8B41-45BB-AF69-8CCADF1A05EB}">
      <text>
        <r>
          <rPr>
            <b/>
            <sz val="9"/>
            <color indexed="81"/>
            <rFont val="Tahoma"/>
            <family val="2"/>
          </rPr>
          <t xml:space="preserve">Specifikation:
- </t>
        </r>
        <r>
          <rPr>
            <sz val="9"/>
            <color indexed="81"/>
            <rFont val="Tahoma"/>
            <family val="2"/>
          </rPr>
          <t xml:space="preserve">Skärm: 10-10,9 tum, upplösning 2000x1500, PPI 260, ljusstyrka 500 cd/m2, pekskärm
- Högst 550 gram i grundutförande
- Integrerat Wi-Fi 5. Integrerad Bluetooth v 4.2
-Integrerad kamera (huvudsaklig/bakåtriktad): upplösning 8 MP, spela in video i 1080p eller mer
med 30 bilder/s. Integrerad kamera (selfiekamera/framåtriktad): upplösning 1,2 MP
- Processor: 64-bitars processor
- Internt lagringsutrymme: minst 32 GB utan minneskort
- Batterikapacitet: upp till 10 timmars användning
- Positioneringssystem: minst GPS
- Funktioner/programvara för webbläsare, e-post, kalender och kontakter
- Operativsystemet ska inte möjliggöra för slutanvändaren att enkelt (såsom efter ändring av operativsystemets inställningar) installera appar från okända källor
- In-ear hörlurar och Komplett laddare
- Surfplattan består till viss andel av återvunnet material.
- Förpackningsmaterialet till surfplattan består till viss andel bestå av återvunnet material samt
kan återvinnas till minst 90 %. 
</t>
        </r>
      </text>
    </comment>
    <comment ref="C67" authorId="1" shapeId="0" xr:uid="{6E4739EF-EBD5-4072-A34C-D77EF330AC73}">
      <text>
        <r>
          <rPr>
            <sz val="9"/>
            <color indexed="81"/>
            <rFont val="Tahoma"/>
            <family val="2"/>
          </rPr>
          <t>Ange om utökat lagringsutrymme önskas</t>
        </r>
      </text>
    </comment>
    <comment ref="D67" authorId="1" shapeId="0" xr:uid="{6E3CA0AF-4A1E-44E6-B155-666E8C8A00A4}">
      <text>
        <r>
          <rPr>
            <sz val="9"/>
            <color indexed="81"/>
            <rFont val="Tahoma"/>
            <family val="2"/>
          </rPr>
          <t>Ange om integrerat 4G önskas</t>
        </r>
      </text>
    </comment>
    <comment ref="E67" authorId="1" shapeId="0" xr:uid="{AFD12F80-157F-4817-9795-EF0E891D16E3}">
      <text>
        <r>
          <rPr>
            <sz val="9"/>
            <color indexed="81"/>
            <rFont val="Tahoma"/>
            <family val="2"/>
          </rPr>
          <t>Ange om skyddsfilm för skydd mot repor på framsidans glas ska inkluderas samt om det ska monteras eller endast bifogas till beställningen för egen montering sedan</t>
        </r>
      </text>
    </comment>
    <comment ref="F67" authorId="1" shapeId="0" xr:uid="{DF63F8B6-2513-429A-9097-A1D79B95EEDA}">
      <text>
        <r>
          <rPr>
            <sz val="9"/>
            <color indexed="81"/>
            <rFont val="Tahoma"/>
            <family val="2"/>
          </rPr>
          <t xml:space="preserve">Ange om en extra laddare önskas utöver den som ingår
</t>
        </r>
      </text>
    </comment>
    <comment ref="G67" authorId="1" shapeId="0" xr:uid="{FAE14B6B-DDFC-4101-A812-67D84773F158}">
      <text>
        <r>
          <rPr>
            <sz val="9"/>
            <color indexed="81"/>
            <rFont val="Tahoma"/>
            <family val="2"/>
          </rPr>
          <t xml:space="preserve">Angel om fodral ska inkluderas. 
- Fodral med skydd för endast baksida  
- Fodral hel med skydd för fram- och baksida 
</t>
        </r>
      </text>
    </comment>
    <comment ref="H67" authorId="1" shapeId="0" xr:uid="{FE7DD3A1-2BB7-4091-A768-B3CAE999524B}">
      <text>
        <r>
          <rPr>
            <sz val="9"/>
            <color indexed="81"/>
            <rFont val="Tahoma"/>
            <family val="2"/>
          </rPr>
          <t>Ange om  Varumärkesägarens aktiva penna ska inkluderas</t>
        </r>
      </text>
    </comment>
    <comment ref="I67" authorId="1" shapeId="0" xr:uid="{30CD16B6-5B73-40C1-8C4E-99BF9195DD49}">
      <text>
        <r>
          <rPr>
            <sz val="9"/>
            <color indexed="81"/>
            <rFont val="Tahoma"/>
            <family val="2"/>
          </rPr>
          <t xml:space="preserve">Ange om Enrollment önskas.
</t>
        </r>
      </text>
    </comment>
    <comment ref="B73" authorId="1" shapeId="0" xr:uid="{F4B0E6D0-D424-4845-A08E-BB7917BAE9EC}">
      <text>
        <r>
          <rPr>
            <b/>
            <sz val="9"/>
            <color indexed="81"/>
            <rFont val="Tahoma"/>
            <family val="2"/>
          </rPr>
          <t xml:space="preserve">Specifikation:
- </t>
        </r>
        <r>
          <rPr>
            <sz val="9"/>
            <color indexed="81"/>
            <rFont val="Tahoma"/>
            <family val="2"/>
          </rPr>
          <t xml:space="preserve">Skärm: 10,5-11,3 tum, upplösning 2200x1600, PPI 260, ljusstyrka 600 cd/m2, antireflex, pekskärm
- Högst 550 gram i grundutförande
- Integrerat Wi-Fi 6. Integrerad Bluetooth v 5.0
- Integrerad kamera (huvudsaklig/bakåtriktad): upplösning 12 MP, spela in video i 4K eller mer med
60 bilder/s. Integrerad kamera (selfiekamera/framåtriktad): upplösning 7 MP
- Processor: 64-bitars processor
- Internt lagringsutrymme: minst 128 GB utan minneskort
- Batterikapacitet: upp till 10 timmars användning
- Funktioner/programvara för webbläsare, e-post, kalender och kontakter
Operativsystemet ska inte möjliggöra för slutanvändaren att enkelt (såsom efter ändring av operativsystemets inställningar) installera appar från okända källor
- In-ear hörlurar och Komplett laddare
- Surfplattan består till viss andel av återvunnet material.
- Förpackningsmaterialet till surfplattan består till viss andel bestå av återvunnet material samt
kan återvinnas till minst 90 %. 
</t>
        </r>
      </text>
    </comment>
    <comment ref="C75" authorId="1" shapeId="0" xr:uid="{021AA150-2F46-4DA8-87A8-F5E120641ED1}">
      <text>
        <r>
          <rPr>
            <sz val="9"/>
            <color indexed="81"/>
            <rFont val="Tahoma"/>
            <family val="2"/>
          </rPr>
          <t>Ange om utökat lagringsutrymme önskas</t>
        </r>
      </text>
    </comment>
    <comment ref="D75" authorId="1" shapeId="0" xr:uid="{3931572B-5442-42F6-ABB1-C0F49D72B1B9}">
      <text>
        <r>
          <rPr>
            <sz val="9"/>
            <color indexed="81"/>
            <rFont val="Tahoma"/>
            <family val="2"/>
          </rPr>
          <t>Ange om integrerat 4G önskas</t>
        </r>
      </text>
    </comment>
    <comment ref="E75" authorId="1" shapeId="0" xr:uid="{0A1996CA-5805-4649-98BE-F12207CC110B}">
      <text>
        <r>
          <rPr>
            <sz val="9"/>
            <color indexed="81"/>
            <rFont val="Tahoma"/>
            <family val="2"/>
          </rPr>
          <t>Ange om skyddsfilm för skydd mot repor på framsidans glas ska inkluderas samt om det ska monteras eller endast bifogas till beställningen för egen montering sedan</t>
        </r>
      </text>
    </comment>
    <comment ref="F75" authorId="1" shapeId="0" xr:uid="{FF394856-1A6E-4832-A54C-C465ACC47411}">
      <text>
        <r>
          <rPr>
            <sz val="9"/>
            <color indexed="81"/>
            <rFont val="Tahoma"/>
            <family val="2"/>
          </rPr>
          <t xml:space="preserve">Ange om en extra laddare önskas utöver den som ingår
</t>
        </r>
      </text>
    </comment>
    <comment ref="G75" authorId="1" shapeId="0" xr:uid="{CACBE2DD-7820-46AB-B6B5-54936583A65C}">
      <text>
        <r>
          <rPr>
            <sz val="9"/>
            <color indexed="81"/>
            <rFont val="Tahoma"/>
            <family val="2"/>
          </rPr>
          <t xml:space="preserve">Angel om fodral ska inkluderas. 
- Fodral med skydd för endast baksida  
- Fodral hel med skydd för fram- och baksida 
</t>
        </r>
      </text>
    </comment>
    <comment ref="H75" authorId="1" shapeId="0" xr:uid="{03797CEF-7F2D-4FE5-954F-EE6A07E760D8}">
      <text>
        <r>
          <rPr>
            <sz val="9"/>
            <color indexed="81"/>
            <rFont val="Tahoma"/>
            <family val="2"/>
          </rPr>
          <t>Ange om  Varumärkesägarens aktiva penna ska inkluderas</t>
        </r>
      </text>
    </comment>
    <comment ref="I75" authorId="1" shapeId="0" xr:uid="{A3B70A00-8512-4FF7-B28E-171D62AF0971}">
      <text>
        <r>
          <rPr>
            <sz val="9"/>
            <color indexed="81"/>
            <rFont val="Tahoma"/>
            <family val="2"/>
          </rPr>
          <t xml:space="preserve">Ange om Enrollment önskas.
</t>
        </r>
      </text>
    </comment>
    <comment ref="B81" authorId="1" shapeId="0" xr:uid="{5B7161CC-3EAA-46FB-BCD6-C96CE66AE852}">
      <text>
        <r>
          <rPr>
            <b/>
            <sz val="9"/>
            <color indexed="81"/>
            <rFont val="Tahoma"/>
            <family val="2"/>
          </rPr>
          <t xml:space="preserve">Specifikation:
- </t>
        </r>
        <r>
          <rPr>
            <sz val="9"/>
            <color indexed="81"/>
            <rFont val="Tahoma"/>
            <family val="2"/>
          </rPr>
          <t xml:space="preserve">Skärm: 10-10,9 tum, pekskärm, upplösning 1920*1200, PPI 224
- Högst 550 gram i grundutförande
- Integrerat Wi-Fi 5. Integrerad Bluetooth v. 5.0
- Integrerad kamera (huvudsaklig/bakåtriktad) upplösning minst 8 MP. Integrerad kamera (selfiekamera/framåtriktad) upplösning minst 5 MP
- 64-bitars processor med minst 6 kärnor
- Internt lagringsutrymme 64 GB
- Batterikapacitet upp till 9 timmars användning
- Integrerad plats för SD kort såsom MicroSD-kort för utökande av minne
- Positioneringssystem med GPS
- Stöd för aktiv penna
- Funktioner/programvara för webbläsare, e-post, kalender och kontakter
Operativsystemet ska möjliggöra för slutanvändaren att själv enkelt (såsom efter ändring av operativsystemets inställningar) installera appar från okända källor
- In-ear hörlurar och Komplett laddare
- Surfplattan består till viss andel av återvunnet material.
- Förpackningsmaterialet till surfplattan består till viss andel bestå av återvunnet material samt kan återvinnas till minst 90 %. 
</t>
        </r>
      </text>
    </comment>
    <comment ref="C83" authorId="1" shapeId="0" xr:uid="{48AD9AE8-8CAF-47E1-902F-01897A5F40DA}">
      <text>
        <r>
          <rPr>
            <b/>
            <sz val="9"/>
            <color indexed="81"/>
            <rFont val="Tahoma"/>
            <family val="2"/>
          </rPr>
          <t>Sara Wedholm:</t>
        </r>
        <r>
          <rPr>
            <sz val="9"/>
            <color indexed="81"/>
            <rFont val="Tahoma"/>
            <family val="2"/>
          </rPr>
          <t xml:space="preserve">
Ange om integrerat 4G önskas</t>
        </r>
      </text>
    </comment>
    <comment ref="D83" authorId="1" shapeId="0" xr:uid="{5418B749-F65D-455E-8BC8-E874D367A53E}">
      <text>
        <r>
          <rPr>
            <sz val="9"/>
            <color indexed="81"/>
            <rFont val="Tahoma"/>
            <family val="2"/>
          </rPr>
          <t>Ange om skyddsfilm för skydd mot repor på framsidans glas ska inkluderas samt om det ska monteras eller endast bifogas till beställningen för egen montering sedan</t>
        </r>
      </text>
    </comment>
    <comment ref="E83" authorId="1" shapeId="0" xr:uid="{DA3D99CE-D7CD-4AE2-9B33-0E147150A1AB}">
      <text>
        <r>
          <rPr>
            <sz val="9"/>
            <color indexed="81"/>
            <rFont val="Tahoma"/>
            <family val="2"/>
          </rPr>
          <t xml:space="preserve">Ange om en extra strömadapter/laddare önskas utöver den som ingår
</t>
        </r>
      </text>
    </comment>
    <comment ref="F83" authorId="1" shapeId="0" xr:uid="{AB4D875B-58A5-4E6D-BEE6-33876E1E3C5B}">
      <text>
        <r>
          <rPr>
            <sz val="9"/>
            <color indexed="81"/>
            <rFont val="Tahoma"/>
            <family val="2"/>
          </rPr>
          <t xml:space="preserve">Angel om fodral ska inkluderas. 
- Fodral med skydd för endast baksida  
- Fodral hel med skydd för fram- och baksida </t>
        </r>
      </text>
    </comment>
    <comment ref="G83" authorId="1" shapeId="0" xr:uid="{B973C73D-9977-49DF-B79F-2E82464BCA7B}">
      <text>
        <r>
          <rPr>
            <sz val="9"/>
            <color indexed="81"/>
            <rFont val="Tahoma"/>
            <family val="2"/>
          </rPr>
          <t>Ange om  Varumärkesägarens aktiva penna ska inkluderas</t>
        </r>
      </text>
    </comment>
    <comment ref="H83" authorId="1" shapeId="0" xr:uid="{13586893-DB5E-490E-8AFD-E7E10E3B8DD0}">
      <text>
        <r>
          <rPr>
            <sz val="9"/>
            <color indexed="81"/>
            <rFont val="Tahoma"/>
            <family val="2"/>
          </rPr>
          <t>Ange om extra minneskort ska ingå, 64 GB, 128 GB eller 256 GB</t>
        </r>
        <r>
          <rPr>
            <sz val="9"/>
            <color indexed="81"/>
            <rFont val="Tahoma"/>
            <family val="2"/>
          </rPr>
          <t xml:space="preserve">
</t>
        </r>
      </text>
    </comment>
    <comment ref="I83" authorId="1" shapeId="0" xr:uid="{989C1A8F-4C97-42F5-B272-C5CEAEDD2827}">
      <text>
        <r>
          <rPr>
            <sz val="9"/>
            <color indexed="81"/>
            <rFont val="Tahoma"/>
            <family val="2"/>
          </rPr>
          <t xml:space="preserve">Ange om Enrollment önskas.
</t>
        </r>
      </text>
    </comment>
    <comment ref="B89" authorId="1" shapeId="0" xr:uid="{76AAF9B7-7586-4B80-A7C8-FAC03655BFB4}">
      <text>
        <r>
          <rPr>
            <b/>
            <sz val="9"/>
            <color indexed="81"/>
            <rFont val="Tahoma"/>
            <family val="2"/>
          </rPr>
          <t xml:space="preserve">Specifikation:
- </t>
        </r>
        <r>
          <rPr>
            <sz val="9"/>
            <color indexed="81"/>
            <rFont val="Tahoma"/>
            <family val="2"/>
          </rPr>
          <t xml:space="preserve">Skärm: 10,5-11,3 tum pekskärm, upplösning 2200*1600, PPI 260
- Högst 600 gram i grundutförande
- Integrerat Wi-Fi 6. Integrerad Bluetooth v 5.0
- Integrerad kamera (huvudsaklig/bakåtriktad) upplösning 13 MP, spela in video 4K eller mer i minst
30 bilder/sekund. Integrerad kamera (selfiekamera/framåtriktad) upplösning 8 MP
- 64-bitars processor med minst 6 kärnor
- Internt lagringsutrymme 128 GB
- Batterikapacitet upp till 10 timmars användning
- Integrerad plats för SD kort såsom MicroSD-kort för utökande av minne
- Stöd för aktiv penna
- Funktioner/programvara för webbläsare, e-post, kalender och kontakter
Operativsystemet ska möjliggöra för slutanvändaren att själv enkelt (såsom efter ändring av operativsystemets inställningar) installera appar från okända källor
- In-ear hörlurar och Komplett laddare
- Surfplattan består till viss andel av återvunnet material.
- Förpackningsmaterialet till surfplattan består till viss andel bestå av återvunnet material samt kan återvinnas till minst 90 %. 
</t>
        </r>
      </text>
    </comment>
    <comment ref="C91" authorId="1" shapeId="0" xr:uid="{875F3408-AEEA-460C-9CEE-95CDFAE94B40}">
      <text>
        <r>
          <rPr>
            <b/>
            <sz val="9"/>
            <color indexed="81"/>
            <rFont val="Tahoma"/>
            <family val="2"/>
          </rPr>
          <t>Sara Wedholm:</t>
        </r>
        <r>
          <rPr>
            <sz val="9"/>
            <color indexed="81"/>
            <rFont val="Tahoma"/>
            <family val="2"/>
          </rPr>
          <t xml:space="preserve">
Ange om integrerat 4G önskas</t>
        </r>
      </text>
    </comment>
    <comment ref="D91" authorId="1" shapeId="0" xr:uid="{F3D52888-9121-497B-BA0A-B33DCFA567B5}">
      <text>
        <r>
          <rPr>
            <sz val="9"/>
            <color indexed="81"/>
            <rFont val="Tahoma"/>
            <family val="2"/>
          </rPr>
          <t>Ange om skyddsfilm för skydd mot repor på framsidans glas ska inkluderas samt om det ska monteras eller endast bifogas till beställningen för egen montering sedan</t>
        </r>
      </text>
    </comment>
    <comment ref="E91" authorId="1" shapeId="0" xr:uid="{0ACB70F5-9374-42CC-B74E-82DDFD802295}">
      <text>
        <r>
          <rPr>
            <sz val="9"/>
            <color indexed="81"/>
            <rFont val="Tahoma"/>
            <family val="2"/>
          </rPr>
          <t xml:space="preserve">Ange om en extra strömadapter/laddare önskas utöver den som ingår
</t>
        </r>
      </text>
    </comment>
    <comment ref="F91" authorId="1" shapeId="0" xr:uid="{8B4E2538-4D55-4B04-BBFC-BDA2A375B207}">
      <text>
        <r>
          <rPr>
            <sz val="9"/>
            <color indexed="81"/>
            <rFont val="Tahoma"/>
            <family val="2"/>
          </rPr>
          <t xml:space="preserve">Angel om fodral ska inkluderas. 
- Fodral med skydd för endast baksida  
- Fodral hel med skydd för fram- och baksida </t>
        </r>
      </text>
    </comment>
    <comment ref="G91" authorId="1" shapeId="0" xr:uid="{E64008BC-C16E-4C85-928F-447AFDEADED5}">
      <text>
        <r>
          <rPr>
            <sz val="9"/>
            <color indexed="81"/>
            <rFont val="Tahoma"/>
            <family val="2"/>
          </rPr>
          <t>Ange om  Varumärkesägarens aktiva penna ska inkluderas</t>
        </r>
      </text>
    </comment>
    <comment ref="H91" authorId="1" shapeId="0" xr:uid="{983F1972-3723-460E-970A-ED77BE1D132C}">
      <text>
        <r>
          <rPr>
            <sz val="9"/>
            <color indexed="81"/>
            <rFont val="Tahoma"/>
            <family val="2"/>
          </rPr>
          <t>Ange om extra minneskort ska ingå, 64 GB, 128 GB eller 256 GB</t>
        </r>
        <r>
          <rPr>
            <sz val="9"/>
            <color indexed="81"/>
            <rFont val="Tahoma"/>
            <family val="2"/>
          </rPr>
          <t xml:space="preserve">
</t>
        </r>
      </text>
    </comment>
    <comment ref="I91" authorId="1" shapeId="0" xr:uid="{4275B435-EF52-454F-9529-F62D515E9E8E}">
      <text>
        <r>
          <rPr>
            <sz val="9"/>
            <color indexed="81"/>
            <rFont val="Tahoma"/>
            <family val="2"/>
          </rPr>
          <t xml:space="preserve">Ange om Enrollment önskas.
</t>
        </r>
      </text>
    </comment>
    <comment ref="B97" authorId="1" shapeId="0" xr:uid="{B3D44EDA-5968-4DDD-B89F-872B6FA06170}">
      <text>
        <r>
          <rPr>
            <b/>
            <sz val="9"/>
            <color indexed="81"/>
            <rFont val="Tahoma"/>
            <family val="2"/>
          </rPr>
          <t>Specifikation:</t>
        </r>
        <r>
          <rPr>
            <sz val="9"/>
            <color indexed="81"/>
            <rFont val="Tahoma"/>
            <family val="2"/>
          </rPr>
          <t xml:space="preserve">
- Skärm: minst 12,5 tum och upp till och med 13,5 tum, antireflex, upplösning minst 1920x1080
- Vikt: Högst 1,35 kg inklusive batteriet
- Processor: Intel i5 gen. 10 vPro, AMD Ryzen 5 Pro 4000 series eller likvärdig
- Hårddisk: minst 256 GB SSD
- RAM-minne: minst 8 GB
- Svenskt/nordiskt tangentbord (integrerat, bakbelyst), med Integrerad styrplatta/pinne för att kontrollera muspekare
- Wi-Fi 6, Dual band. Integrerad bluetooth: minst v. 5.0. Gigabit Ethernet (RJ45 port integrerad eller adapter)
- Integrerad smartkortsläsare som ska vara SC kompatibel och Microsoft certifierade eller likvärdigt
- Trusted Plattform Module, TPM 2.0 eller senare eller likvärdigt
- Integrerad kamera och mikrofon. Hörlursutgång och mikrofoningång 3,5 mm (kan vara kombinerat i en kontakt)
- Minst en HDMI v 1.4 eller senare eller en DisplayPort v. 1.2
- Minst tre USB portar v 3.1 eller senare varav minst en ska vara USB-C som kan ladda batteri i dator
- Ska vara dockningsbar via varumärkesägarens egna USB-C docka eller likvärdigt
- Datorn ska vara av så kallad professionell- eller företagsmodell, d.v.s produktserier som främst vänder sig till större företag och organisationer med en livscykel på minst 15 månader samt stöd för vPro och TPM eller likvärdigt.
- Windows 10 PRO 64-bit
- Kraven enligt Bilaga hållbarhetsintyg varumärkesägare är uppfyllda
- Utökad garanti på batterier på så sätt att de ska klara minst 1000 laddningscykler med en återstående minimikapacitet på 75%.
- Uppfyller miljömärkning TCO Certified gen. 8 eller likvärdig
</t>
        </r>
      </text>
    </comment>
    <comment ref="C99" authorId="1" shapeId="0" xr:uid="{CDD77B6C-6E45-4D76-BE7D-E895348CAD65}">
      <text>
        <r>
          <rPr>
            <sz val="9"/>
            <color indexed="81"/>
            <rFont val="Tahoma"/>
            <family val="2"/>
          </rPr>
          <t xml:space="preserve">Ange eventuell önskad uppgradering till Intel i7 gen. 10 vPro, AMD Ryzen 7 Pro 4000 series eller likvärdig, minst 512 GB SSD samt minst 16 GB RAM-minne </t>
        </r>
      </text>
    </comment>
    <comment ref="D99" authorId="1" shapeId="0" xr:uid="{844CA11A-0EDE-48E6-BFBD-5380A4A7C3D0}">
      <text>
        <r>
          <rPr>
            <sz val="9"/>
            <color indexed="81"/>
            <rFont val="Tahoma"/>
            <family val="2"/>
          </rPr>
          <t>Ange om dockningsstation ska ingå</t>
        </r>
      </text>
    </comment>
    <comment ref="E99" authorId="1" shapeId="0" xr:uid="{FDA0E144-7781-41BD-B575-04FA2C0490CB}">
      <text>
        <r>
          <rPr>
            <sz val="9"/>
            <color indexed="81"/>
            <rFont val="Tahoma"/>
            <family val="2"/>
          </rPr>
          <t xml:space="preserve">Ange om en extra strömadapter ska ingå utöver den som ingår
</t>
        </r>
      </text>
    </comment>
    <comment ref="F99" authorId="1" shapeId="0" xr:uid="{2FAF2D4A-865F-4F98-B8B7-E1FB12EB4EDA}">
      <text>
        <r>
          <rPr>
            <sz val="9"/>
            <color indexed="81"/>
            <rFont val="Tahoma"/>
            <family val="2"/>
          </rPr>
          <t xml:space="preserve">Ange om väska eller fodral ska ingå
</t>
        </r>
      </text>
    </comment>
    <comment ref="G99" authorId="1" shapeId="0" xr:uid="{B547E132-B78E-45A7-9614-4F6FDB39337E}">
      <text>
        <r>
          <rPr>
            <sz val="9"/>
            <color indexed="81"/>
            <rFont val="Tahoma"/>
            <family val="2"/>
          </rPr>
          <t>Ange om sekretessfilter ska ingå</t>
        </r>
      </text>
    </comment>
    <comment ref="B105" authorId="1" shapeId="0" xr:uid="{27D41DF7-7AA9-4221-860B-B349E40F2CDB}">
      <text>
        <r>
          <rPr>
            <b/>
            <sz val="9"/>
            <color indexed="81"/>
            <rFont val="Tahoma"/>
            <family val="2"/>
          </rPr>
          <t>Specifikation:</t>
        </r>
        <r>
          <rPr>
            <sz val="9"/>
            <color indexed="81"/>
            <rFont val="Tahoma"/>
            <family val="2"/>
          </rPr>
          <t xml:space="preserve">
- Skärm: 14 tum och upp till och med 14,5 tum, antireflex, upplösning minst 1920x1080
- Vikt: Högst 1,5 kg inklusive batteriet
- Processor: Intel i5 gen. 10 vPro, AMD Ryzen 5 Pro 4000 series eller likvärdig
- Hårddisk: minst 256 GB SSD
- RAM-minne: minst 8 GB
- Svenskt/nordiskt tangentbord (integrerat, bakbelyst) med Integrerad styrplatta/pinne för att kontrollera muspekare
- WiFi 6, Dual band. Gigabit ethernet (RJ45 port integrerad eller adapter). Integrerad bluetooth: minst v. 5.0
- Integrerad smartkortsläsare som ska vara SC kompatibel och Microsoft certifierade eller likvärdigt
- Trusted Plattform Module, TPM 2.0 eller senare
- Integrerad kamera och mikrofon. Hörlursutgång och mikrofoningång 3,5 mm (kan vara kombinerat i en kontakt)
- Minst en HDMI v 1.4 eller senare eller en DisplayPort
- Minst en USB-C v. 3.1 eller senare som kan ladda batteri i dator
- Minst två USB portar v. 3.1 eller senare
- Ska vara dockningsbar via varumärkesägarens egna USB-C docka eller likvärdigt
- Datorn ska vara av så kallad professionell- eller företagsmodell, d.v.s produktserier som främst vänder sig till större företag och organisationer med en livscykel på minst 15 månader samt stöd för vPro och TPM eller likvärdigt.
- Windows 10 PRO 64-bit
- Kraven enligt Bilaga hållbarhetsintyg varumärkesägare är uppfyllda
- Utökad garanti på batterier på så sätt att de ska klara minst 1000 laddningscykler med en återstående minimikapacitet på 75%.
- Uppfyller miljömärkning TCO Certified gen. 8 eller likvärdig</t>
        </r>
      </text>
    </comment>
    <comment ref="C107" authorId="1" shapeId="0" xr:uid="{C14E1D1B-2668-48DD-B9EA-FD1F7E33B677}">
      <text>
        <r>
          <rPr>
            <sz val="9"/>
            <color indexed="81"/>
            <rFont val="Tahoma"/>
            <family val="2"/>
          </rPr>
          <t>Ange eventuell önskad uppgradering till Intel i7 gen. 10 vPro, AMD Ryzen 7 Pro 4000 series eller likvärdig, minst 512 GB SSD
samt minst 16 GB RAM-minne</t>
        </r>
      </text>
    </comment>
    <comment ref="D107" authorId="1" shapeId="0" xr:uid="{82B7F7C2-3A5C-4D08-8B1D-228D23525BB7}">
      <text>
        <r>
          <rPr>
            <sz val="9"/>
            <color indexed="81"/>
            <rFont val="Tahoma"/>
            <family val="2"/>
          </rPr>
          <t>Ange om dockningsstation ska ingå</t>
        </r>
      </text>
    </comment>
    <comment ref="E107" authorId="1" shapeId="0" xr:uid="{E5D872E0-755F-4435-AB5E-FD66BA17AA2E}">
      <text>
        <r>
          <rPr>
            <sz val="9"/>
            <color indexed="81"/>
            <rFont val="Tahoma"/>
            <family val="2"/>
          </rPr>
          <t xml:space="preserve">Ange om en extra strömadapter ska ingå utöver den som ingår
</t>
        </r>
      </text>
    </comment>
    <comment ref="F107" authorId="1" shapeId="0" xr:uid="{73260FD3-F4A8-4361-ACF8-477F58B5DF3C}">
      <text>
        <r>
          <rPr>
            <sz val="9"/>
            <color indexed="81"/>
            <rFont val="Tahoma"/>
            <family val="2"/>
          </rPr>
          <t xml:space="preserve">Ange om väska eller fodral ska ingå
</t>
        </r>
      </text>
    </comment>
    <comment ref="G107" authorId="1" shapeId="0" xr:uid="{A60ACF09-9DE7-47CC-8B70-AC606E0660B0}">
      <text>
        <r>
          <rPr>
            <sz val="9"/>
            <color indexed="81"/>
            <rFont val="Tahoma"/>
            <family val="2"/>
          </rPr>
          <t>Ange om sekretessfilter ska ingå</t>
        </r>
      </text>
    </comment>
    <comment ref="B113" authorId="1" shapeId="0" xr:uid="{9F1F49A5-A953-4311-A1F0-4CA5769C0F8A}">
      <text>
        <r>
          <rPr>
            <b/>
            <sz val="9"/>
            <color indexed="81"/>
            <rFont val="Tahoma"/>
            <family val="2"/>
          </rPr>
          <t xml:space="preserve">Specifikation:
- </t>
        </r>
        <r>
          <rPr>
            <sz val="9"/>
            <color indexed="81"/>
            <rFont val="Tahoma"/>
            <family val="2"/>
          </rPr>
          <t>Skärm: 23 tum och upp till och med 25 tum, upplösning minst 1920x1080
- Antal färger: minst 16.7 Miljoner
- Ljusstyrka: minst 250 cd/m2
- Displayport 1.2 eller senare
- HDMI 1.4 eller senare
- Minst en USB 3.0 eller senare
- Stativ med: höjdjustering, pivot, tilt och vridbarhet
- Kraven enligt Bilaga hållbarhetsintyg varumärkesägare är uppfyllda
- Uppfyller miljömärkning TCO Certified gen. 8 eller likvärdig</t>
        </r>
      </text>
    </comment>
    <comment ref="C115" authorId="1" shapeId="0" xr:uid="{C038B3D1-AA90-42C6-8854-FBBA2525CE60}">
      <text>
        <r>
          <rPr>
            <sz val="9"/>
            <color indexed="81"/>
            <rFont val="Tahoma"/>
            <family val="2"/>
          </rPr>
          <t xml:space="preserve">Ange om sekretessfilter ska iingå 
</t>
        </r>
      </text>
    </comment>
    <comment ref="B121" authorId="1" shapeId="0" xr:uid="{D67B7D23-B12D-4CBB-AB24-87A21F72A48C}">
      <text>
        <r>
          <rPr>
            <b/>
            <sz val="9"/>
            <color indexed="81"/>
            <rFont val="Tahoma"/>
            <family val="2"/>
          </rPr>
          <t xml:space="preserve">Specifikation:
- </t>
        </r>
        <r>
          <rPr>
            <sz val="9"/>
            <color indexed="81"/>
            <rFont val="Tahoma"/>
            <family val="2"/>
          </rPr>
          <t>Skärm: minst 26 tum och upp till och med 28 tum, upplösning minst 2560x1440
- Antal färger: minst 16.7 Miljoner
- Ljusstyrka: minst 250 cd/m2
- Displayport 1.2 eller senare
- HDMI 1.4 eller senare
- Minst en USB 3.0 eller senare
- Stativ med: höjdjustering, pivot, tilt och vridbarhet
- Kraven enligt Bilaga hållbarhetsintyg varumärkesägare är uppfyllda
- Uppfyller miljömärkning TCO Certified gen. 8 eller likvärdig</t>
        </r>
      </text>
    </comment>
    <comment ref="C123" authorId="1" shapeId="0" xr:uid="{1CA7C697-009A-4B8A-9326-037970490459}">
      <text>
        <r>
          <rPr>
            <sz val="9"/>
            <color indexed="81"/>
            <rFont val="Tahoma"/>
            <family val="2"/>
          </rPr>
          <t xml:space="preserve">Ange om sekretessfilter ska iingå 
</t>
        </r>
      </text>
    </comment>
    <comment ref="B129" authorId="1" shapeId="0" xr:uid="{35AC34AF-B62A-49C0-AEBF-8823FFE2D698}">
      <text>
        <r>
          <rPr>
            <b/>
            <sz val="9"/>
            <color indexed="81"/>
            <rFont val="Tahoma"/>
            <family val="2"/>
          </rPr>
          <t xml:space="preserve">Specifikation:
</t>
        </r>
        <r>
          <rPr>
            <sz val="9"/>
            <color indexed="81"/>
            <rFont val="Tahoma"/>
            <family val="2"/>
          </rPr>
          <t>- Skärm 12,5 tum -14 tum, antireflex
- Högst 1,6 kg inklusive batteriet
- Intel i5 minst gen. 7 eller likvärdig
- Minst 256 GB SSD
- Minst 8 GB RAM
- Integrerad Bluetooth minst v. 4.1, svenskt/nordiskt tangentbord, nätverkskort och trådlöst nätverkskort minst Wi-Fi 5.  
- Strömkablar och andra nödvändiga kablar, tillbehör och komponenter för en fullt fungerande produkt ska ingå i priset
- Klienter ska vara funktionstestade, fullständigt rengjorda invändigt och utvändigt, genomgått rekonditioneringsåtgärder, fabriksåterställda och installerade med uppgraderingar etc
- Klienter ska vara så kallade professionella eller företagsprodukter anpassade för den svenska marknaden med svenska/nordiska tangentbord etc. 
- Klienter ska kunna beställas med Windows 10 Pro om kund önskar och detta ska ingå i priset för klienten.
- Klienter ska vara i bra skick med normalt slitage och ska inte ha synliga skador såsom sprickor, repor etc.
- Klienter ska haft maximalt en tidigare ägare (kund) och ska inte använts av tidigare kund i mer än tre år.
- Minst ett års garanti ingår och eventuella batterier har minst tre månaders garanti. Ramavtalsleverantören ansvarar för och tillhandahåller garantin. Ansvar för Fel, Åtgärdstider och viten regleras enligt bilaga Allmänna villkor.
- Leveranstiden ska vara högst fem arbetsdagar
- Varumärkesägare och modell kan variera under ramavtalsperioden utifrån tillgänglighet.</t>
        </r>
      </text>
    </comment>
    <comment ref="B138" authorId="1" shapeId="0" xr:uid="{48B0FE59-46C6-4159-840C-047B1B7A34AF}">
      <text>
        <r>
          <rPr>
            <sz val="9"/>
            <color indexed="81"/>
            <rFont val="Tahoma"/>
            <family val="2"/>
          </rPr>
          <t>Ange antal produkter tjänsten beställs till alt.
antal timmar som beställs</t>
        </r>
      </text>
    </comment>
    <comment ref="G138" authorId="1" shapeId="0" xr:uid="{A1818359-170A-47F0-91E7-A13914E87969}">
      <text>
        <r>
          <rPr>
            <sz val="9"/>
            <color indexed="81"/>
            <rFont val="Tahoma"/>
            <family val="2"/>
          </rPr>
          <t xml:space="preserve">Ange till vilken produkt tjänsten beställs
</t>
        </r>
      </text>
    </comment>
    <comment ref="B142" authorId="0" shapeId="0" xr:uid="{722BCC47-FE24-465B-A439-72731A3F6E07}">
      <text>
        <r>
          <rPr>
            <sz val="9"/>
            <color indexed="81"/>
            <rFont val="Tahoma"/>
            <family val="2"/>
          </rPr>
          <t>Ange antal timmar</t>
        </r>
      </text>
    </comment>
    <comment ref="C142" authorId="1" shapeId="0" xr:uid="{13A1C34A-993C-478E-A51B-D079F217522F}">
      <text>
        <r>
          <rPr>
            <sz val="9"/>
            <color indexed="81"/>
            <rFont val="Tahoma"/>
            <family val="2"/>
          </rPr>
          <t>För konfiguration, anpassning, installation, framtagande, hantering, pålägg och/eller förvaltning av image, BIOS och drivrutiner, rådgivning relaterat till upphandlingsföremålet, analys av användarkrav, support, felsökning etc.
Teknikerna ska vara certifierade och/eller utbildade i tjänster till hårdvara inom upphandlingsföremålet
samt arbetat minst 4 år med dessa tjänster och kunna arbeta helt självständigt. Tekniker ska kunna
flytande svenska i tal och skrift. Tekniker ska minst ha gymnasieexamen från en utbildning som minst
omfattar 2500 gymnasiepoäng. Pris per timme gäller oavsett typ av hårdvara och tjänst. Konsulter med mindre erfarenhet får inte levereras till kund. Priset ska även gälla för tekniker som har mer erfarenhet än angivna minimikrav gällande utbildning och yrkesverksam tid. Priset ska gälla på plats hos kund eller ramavtalsleverantören samt i övrigt enligt villkor i bilaga Allmänna villkor. Priset gäller även för utbildning på plats hos kund</t>
        </r>
      </text>
    </comment>
    <comment ref="H146" authorId="1" shapeId="0" xr:uid="{BF2EECBD-0645-4A1E-A483-F48B03957762}">
      <text>
        <r>
          <rPr>
            <sz val="9"/>
            <color indexed="81"/>
            <rFont val="Tahoma"/>
            <family val="2"/>
          </rPr>
          <t>Ange vilken eventuell mobiltelefon eller surfplatta tillbehöret beställs till.</t>
        </r>
      </text>
    </comment>
    <comment ref="C147" authorId="1" shapeId="0" xr:uid="{9D5E3C47-584B-4702-BE8E-939022954F97}">
      <text>
        <r>
          <rPr>
            <sz val="9"/>
            <color indexed="81"/>
            <rFont val="Tahoma"/>
            <family val="2"/>
          </rPr>
          <t>Magnetisk, laddningsbar med skriv och pekfunktion</t>
        </r>
      </text>
    </comment>
    <comment ref="C148" authorId="1" shapeId="0" xr:uid="{8E286083-E5BC-4067-8F0B-0A31200873A8}">
      <text>
        <r>
          <rPr>
            <sz val="9"/>
            <color indexed="81"/>
            <rFont val="Tahoma"/>
            <family val="2"/>
          </rPr>
          <t>Magnetisk, laddningsbar med skriv och pekfunktion</t>
        </r>
      </text>
    </comment>
    <comment ref="C149" authorId="1" shapeId="0" xr:uid="{50D9349E-6EDC-4C81-8079-FB4F54F5D731}">
      <text>
        <r>
          <rPr>
            <sz val="9"/>
            <color indexed="81"/>
            <rFont val="Tahoma"/>
            <family val="2"/>
          </rPr>
          <t>svart eller genomskinlig</t>
        </r>
        <r>
          <rPr>
            <sz val="9"/>
            <color indexed="81"/>
            <rFont val="Tahoma"/>
            <family val="2"/>
          </rPr>
          <t xml:space="preserve">
</t>
        </r>
      </text>
    </comment>
    <comment ref="C150" authorId="1" shapeId="0" xr:uid="{E99BCA05-D7A2-4F69-8BA3-6BD528EE175E}">
      <text>
        <r>
          <rPr>
            <sz val="9"/>
            <color indexed="81"/>
            <rFont val="Tahoma"/>
            <family val="2"/>
          </rPr>
          <t xml:space="preserve">svart eller genomskinlig
</t>
        </r>
      </text>
    </comment>
    <comment ref="C151" authorId="1" shapeId="0" xr:uid="{E60A25FC-4762-48AB-8E4E-0E3CC5F1451D}">
      <text>
        <r>
          <rPr>
            <sz val="9"/>
            <color indexed="81"/>
            <rFont val="Tahoma"/>
            <family val="2"/>
          </rPr>
          <t xml:space="preserve">svart eller genomskinlig
</t>
        </r>
      </text>
    </comment>
    <comment ref="C152" authorId="1" shapeId="0" xr:uid="{0AB4508E-17EF-4898-BC95-537931C65FF3}">
      <text>
        <r>
          <rPr>
            <sz val="9"/>
            <color indexed="81"/>
            <rFont val="Tahoma"/>
            <family val="2"/>
          </rPr>
          <t xml:space="preserve">svart eller grå
</t>
        </r>
      </text>
    </comment>
    <comment ref="C153" authorId="1" shapeId="0" xr:uid="{F3B3D481-0D67-4124-B6F7-93DCCF18965F}">
      <text>
        <r>
          <rPr>
            <sz val="9"/>
            <color indexed="81"/>
            <rFont val="Tahoma"/>
            <family val="2"/>
          </rPr>
          <t xml:space="preserve">svart eller grå
</t>
        </r>
      </text>
    </comment>
    <comment ref="C154" authorId="1" shapeId="0" xr:uid="{8DEC1E0C-74AF-4CEB-A0D6-1C437293C444}">
      <text>
        <r>
          <rPr>
            <sz val="9"/>
            <color indexed="81"/>
            <rFont val="Tahoma"/>
            <family val="2"/>
          </rPr>
          <t>svart eller grå</t>
        </r>
        <r>
          <rPr>
            <b/>
            <sz val="9"/>
            <color indexed="81"/>
            <rFont val="Tahoma"/>
            <family val="2"/>
          </rPr>
          <t xml:space="preserve">
</t>
        </r>
        <r>
          <rPr>
            <sz val="9"/>
            <color indexed="81"/>
            <rFont val="Tahoma"/>
            <family val="2"/>
          </rPr>
          <t xml:space="preserve">
</t>
        </r>
      </text>
    </comment>
    <comment ref="C155" authorId="1" shapeId="0" xr:uid="{27C90455-7ACA-468D-998D-72E458C294B7}">
      <text>
        <r>
          <rPr>
            <sz val="9"/>
            <color indexed="81"/>
            <rFont val="Tahoma"/>
            <family val="2"/>
          </rPr>
          <t xml:space="preserve">svart eller grå
</t>
        </r>
      </text>
    </comment>
    <comment ref="C156" authorId="1" shapeId="0" xr:uid="{4EA91E1C-4987-4146-8D25-C25C0765305F}">
      <text>
        <r>
          <rPr>
            <sz val="9"/>
            <color indexed="81"/>
            <rFont val="Tahoma"/>
            <family val="2"/>
          </rPr>
          <t xml:space="preserve">svart eller grå
</t>
        </r>
      </text>
    </comment>
    <comment ref="C157" authorId="1" shapeId="0" xr:uid="{142C2C5D-152A-4905-B872-EE1792036ED5}">
      <text>
        <r>
          <rPr>
            <sz val="9"/>
            <color indexed="81"/>
            <rFont val="Tahoma"/>
            <family val="2"/>
          </rPr>
          <t xml:space="preserve">vikbar och kan fungera som stativ 
</t>
        </r>
      </text>
    </comment>
    <comment ref="C158" authorId="1" shapeId="0" xr:uid="{EE859913-67EA-4D90-AC0F-1B8491DDF0A3}">
      <text>
        <r>
          <rPr>
            <sz val="9"/>
            <color indexed="81"/>
            <rFont val="Tahoma"/>
            <family val="2"/>
          </rPr>
          <t xml:space="preserve">vikbar och kan fungera som stativ 
</t>
        </r>
      </text>
    </comment>
    <comment ref="C184" authorId="1" shapeId="0" xr:uid="{9374B911-7C5C-4A05-9D47-210D012C1D4E}">
      <text>
        <r>
          <rPr>
            <sz val="9"/>
            <color indexed="81"/>
            <rFont val="Tahoma"/>
            <family val="2"/>
          </rPr>
          <t>skydd mot fall, skärmskydd, bibehållen funktion</t>
        </r>
        <r>
          <rPr>
            <sz val="9"/>
            <color indexed="81"/>
            <rFont val="Tahoma"/>
            <family val="2"/>
          </rPr>
          <t xml:space="preserve">
</t>
        </r>
      </text>
    </comment>
    <comment ref="C185" authorId="1" shapeId="0" xr:uid="{C694491D-6858-4A70-A4CB-D82C2382D8B9}">
      <text>
        <r>
          <rPr>
            <sz val="9"/>
            <color indexed="81"/>
            <rFont val="Tahoma"/>
            <family val="2"/>
          </rPr>
          <t>skydd mot fall, skärmskydd, bibehållen funktion</t>
        </r>
        <r>
          <rPr>
            <sz val="9"/>
            <color indexed="81"/>
            <rFont val="Tahoma"/>
            <family val="2"/>
          </rPr>
          <t xml:space="preserve">
</t>
        </r>
      </text>
    </comment>
    <comment ref="H191" authorId="1" shapeId="0" xr:uid="{92289209-AE3C-4DF2-85B3-DAB704D99522}">
      <text>
        <r>
          <rPr>
            <sz val="9"/>
            <color indexed="81"/>
            <rFont val="Tahoma"/>
            <family val="2"/>
          </rPr>
          <t>Ange vilken eventuell dator eller bildskärm tillbehöret beställs till.</t>
        </r>
      </text>
    </comment>
    <comment ref="C192" authorId="1" shapeId="0" xr:uid="{C6B0C5F5-9CED-42E1-9DC2-CED22300740D}">
      <text>
        <r>
          <rPr>
            <sz val="9"/>
            <color indexed="81"/>
            <rFont val="Tahoma"/>
            <family val="2"/>
          </rPr>
          <t xml:space="preserve">sleeve, grå eller svart i tyg
</t>
        </r>
      </text>
    </comment>
    <comment ref="C193" authorId="1" shapeId="0" xr:uid="{FD3AA2CE-0349-42C3-928C-3447D033D402}">
      <text>
        <r>
          <rPr>
            <sz val="9"/>
            <color indexed="81"/>
            <rFont val="Tahoma"/>
            <family val="2"/>
          </rPr>
          <t xml:space="preserve">sleeve, grå eller svart i tyg
</t>
        </r>
      </text>
    </comment>
    <comment ref="C194" authorId="1" shapeId="0" xr:uid="{F9D42132-8158-4A9A-B046-91ACDF59E799}">
      <text>
        <r>
          <rPr>
            <sz val="9"/>
            <color indexed="81"/>
            <rFont val="Tahoma"/>
            <family val="2"/>
          </rPr>
          <t>Grå eller svart med handtag och axelrem
Bärbar dator 1, 2 och 2i1</t>
        </r>
      </text>
    </comment>
    <comment ref="C195" authorId="1" shapeId="0" xr:uid="{80D436E4-B94A-4AFD-BF09-30C5E31BB3AD}">
      <text>
        <r>
          <rPr>
            <sz val="9"/>
            <color indexed="81"/>
            <rFont val="Tahoma"/>
            <family val="2"/>
          </rPr>
          <t>Grå eller svart med handtag och axelrem för bärbar dator 3</t>
        </r>
      </text>
    </comment>
    <comment ref="C198" authorId="1" shapeId="0" xr:uid="{132A9362-D5DD-4D85-A234-40881B399A8E}">
      <text>
        <r>
          <rPr>
            <sz val="9"/>
            <color indexed="81"/>
            <rFont val="Tahoma"/>
            <family val="2"/>
          </rPr>
          <t xml:space="preserve">optisk/laser avläsning, scrollfunktion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Karl-Johan Skiver</author>
    <author>tc={998FC71C-8870-45A2-A4C8-BCFD150778F0}</author>
    <author>tc={4E11818E-EC37-4CD4-936C-6D87BDF5C032}</author>
    <author>tc={8DA7637C-3737-43FD-8A5B-4CE2B1FDEDA5}</author>
  </authors>
  <commentList>
    <comment ref="C1" authorId="0" shapeId="0" xr:uid="{53D26BC0-5AD2-4D84-B70C-12F322EE3B3C}">
      <text>
        <r>
          <rPr>
            <b/>
            <sz val="9"/>
            <color indexed="81"/>
            <rFont val="Tahoma"/>
            <family val="2"/>
          </rPr>
          <t>Karl-Johan Skiver:</t>
        </r>
        <r>
          <rPr>
            <sz val="9"/>
            <color indexed="81"/>
            <rFont val="Tahoma"/>
            <family val="2"/>
          </rPr>
          <t xml:space="preserve">
Atea valutakursjusterat November 2022</t>
        </r>
      </text>
    </comment>
    <comment ref="B8" authorId="0" shapeId="0" xr:uid="{AD80505E-139C-4F20-9713-348ABF1C958A}">
      <text>
        <r>
          <rPr>
            <b/>
            <sz val="9"/>
            <color indexed="81"/>
            <rFont val="Tahoma"/>
            <family val="2"/>
          </rPr>
          <t>Karl-Johan Skiver:</t>
        </r>
        <r>
          <rPr>
            <sz val="9"/>
            <color indexed="81"/>
            <rFont val="Tahoma"/>
            <family val="2"/>
          </rPr>
          <t xml:space="preserve">
Bytt produkt EOL 2025-03-13</t>
        </r>
      </text>
    </comment>
    <comment ref="C8" authorId="0" shapeId="0" xr:uid="{9661D444-5403-4BC7-8135-A0D1E631DA52}">
      <text>
        <r>
          <rPr>
            <b/>
            <sz val="9"/>
            <color indexed="81"/>
            <rFont val="Tahoma"/>
            <charset val="1"/>
          </rPr>
          <t>Karl-Johan Skiver:</t>
        </r>
        <r>
          <rPr>
            <sz val="9"/>
            <color indexed="81"/>
            <rFont val="Tahoma"/>
            <charset val="1"/>
          </rPr>
          <t xml:space="preserve">
Bytt produkt 2025-02-27, EOL</t>
        </r>
      </text>
    </comment>
    <comment ref="E8" authorId="0" shapeId="0" xr:uid="{9F0F6DB7-1867-4664-88FB-1AF4DE9E7B01}">
      <text>
        <r>
          <rPr>
            <b/>
            <sz val="9"/>
            <color indexed="81"/>
            <rFont val="Tahoma"/>
            <family val="2"/>
          </rPr>
          <t>Karl-Johan Skiver:</t>
        </r>
        <r>
          <rPr>
            <sz val="9"/>
            <color indexed="81"/>
            <rFont val="Tahoma"/>
            <family val="2"/>
          </rPr>
          <t xml:space="preserve">
Ny hårdvara 2023-05-15</t>
        </r>
      </text>
    </comment>
    <comment ref="F8" authorId="0" shapeId="0" xr:uid="{9E2BAC4F-6494-4EEB-8D75-9CE1D523645B}">
      <text>
        <r>
          <rPr>
            <b/>
            <sz val="9"/>
            <color indexed="81"/>
            <rFont val="Tahoma"/>
            <charset val="1"/>
          </rPr>
          <t>Karl-Johan Skiver:</t>
        </r>
        <r>
          <rPr>
            <sz val="9"/>
            <color indexed="81"/>
            <rFont val="Tahoma"/>
            <charset val="1"/>
          </rPr>
          <t xml:space="preserve">
Bytt produkt 2025-03-14 EOL</t>
        </r>
      </text>
    </comment>
    <comment ref="B9" authorId="0" shapeId="0" xr:uid="{2AD163FA-B796-4418-99A2-11C22D2FC09B}">
      <text>
        <r>
          <rPr>
            <b/>
            <sz val="9"/>
            <color indexed="81"/>
            <rFont val="Tahoma"/>
            <family val="2"/>
          </rPr>
          <t>Karl-Johan Skiver:</t>
        </r>
        <r>
          <rPr>
            <sz val="9"/>
            <color indexed="81"/>
            <rFont val="Tahoma"/>
            <family val="2"/>
          </rPr>
          <t xml:space="preserve">
Bytt produkt EOL 2025-03-13</t>
        </r>
      </text>
    </comment>
    <comment ref="C9" authorId="0" shapeId="0" xr:uid="{1BFFA010-82DA-4517-A4EE-54A2489B6642}">
      <text>
        <r>
          <rPr>
            <b/>
            <sz val="9"/>
            <color indexed="81"/>
            <rFont val="Tahoma"/>
            <charset val="1"/>
          </rPr>
          <t>Karl-Johan Skiver:</t>
        </r>
        <r>
          <rPr>
            <sz val="9"/>
            <color indexed="81"/>
            <rFont val="Tahoma"/>
            <charset val="1"/>
          </rPr>
          <t xml:space="preserve">
Bytt produkt 2025-02-27, EOL</t>
        </r>
      </text>
    </comment>
    <comment ref="E9" authorId="0" shapeId="0" xr:uid="{6D028DA3-3AFE-449A-9A98-EA86DF50A97E}">
      <text>
        <r>
          <rPr>
            <b/>
            <sz val="9"/>
            <color indexed="81"/>
            <rFont val="Tahoma"/>
            <family val="2"/>
          </rPr>
          <t>Karl-Johan Skiver:</t>
        </r>
        <r>
          <rPr>
            <sz val="9"/>
            <color indexed="81"/>
            <rFont val="Tahoma"/>
            <family val="2"/>
          </rPr>
          <t xml:space="preserve">
Ny hårdvara 2023-05-15</t>
        </r>
      </text>
    </comment>
    <comment ref="F9" authorId="0" shapeId="0" xr:uid="{FE79F4F2-5357-48D6-8E15-8079563999EF}">
      <text>
        <r>
          <rPr>
            <b/>
            <sz val="9"/>
            <color indexed="81"/>
            <rFont val="Tahoma"/>
            <charset val="1"/>
          </rPr>
          <t>Karl-Johan Skiver:</t>
        </r>
        <r>
          <rPr>
            <sz val="9"/>
            <color indexed="81"/>
            <rFont val="Tahoma"/>
            <charset val="1"/>
          </rPr>
          <t xml:space="preserve">
Bytt produkt 2025-03-14 EOL</t>
        </r>
      </text>
    </comment>
    <comment ref="B10" authorId="0" shapeId="0" xr:uid="{1CC6946F-C484-4C0D-B13F-A4E95BFEA87B}">
      <text>
        <r>
          <rPr>
            <b/>
            <sz val="9"/>
            <color indexed="81"/>
            <rFont val="Tahoma"/>
            <family val="2"/>
          </rPr>
          <t>Karl-Johan Skiver:</t>
        </r>
        <r>
          <rPr>
            <sz val="9"/>
            <color indexed="81"/>
            <rFont val="Tahoma"/>
            <family val="2"/>
          </rPr>
          <t xml:space="preserve">
Prisjusterat EOL 2025-03-13</t>
        </r>
      </text>
    </comment>
    <comment ref="C10" authorId="0" shapeId="0" xr:uid="{5D965445-3D39-4C94-9F7D-B5C5392117C6}">
      <text>
        <r>
          <rPr>
            <b/>
            <sz val="9"/>
            <color indexed="81"/>
            <rFont val="Tahoma"/>
            <family val="2"/>
          </rPr>
          <t>Karl-Johan Skiver:</t>
        </r>
        <r>
          <rPr>
            <sz val="9"/>
            <color indexed="81"/>
            <rFont val="Tahoma"/>
            <family val="2"/>
          </rPr>
          <t xml:space="preserve">
Prisjusterat 2024-11-12
Prisjusterat 2025-02-27, EOL</t>
        </r>
      </text>
    </comment>
    <comment ref="E10" authorId="0" shapeId="0" xr:uid="{C05F5E28-470E-440C-A3CB-5EB3CE155306}">
      <text>
        <r>
          <rPr>
            <b/>
            <sz val="9"/>
            <color indexed="81"/>
            <rFont val="Tahoma"/>
            <family val="2"/>
          </rPr>
          <t>Karl-Johan Skiver:</t>
        </r>
        <r>
          <rPr>
            <sz val="9"/>
            <color indexed="81"/>
            <rFont val="Tahoma"/>
            <family val="2"/>
          </rPr>
          <t xml:space="preserve">
Valutakursförändring 2023-05-15. Ny kemikalieskatt 2023-07-01.</t>
        </r>
      </text>
    </comment>
    <comment ref="F10" authorId="0" shapeId="0" xr:uid="{6D87DABE-236A-4CE7-A989-3CD66B4879A4}">
      <text>
        <r>
          <rPr>
            <b/>
            <sz val="9"/>
            <color indexed="81"/>
            <rFont val="Tahoma"/>
            <charset val="1"/>
          </rPr>
          <t>Karl-Johan Skiver:</t>
        </r>
        <r>
          <rPr>
            <sz val="9"/>
            <color indexed="81"/>
            <rFont val="Tahoma"/>
            <charset val="1"/>
          </rPr>
          <t xml:space="preserve">
Prisjusterat 2025-03-14 EOL</t>
        </r>
      </text>
    </comment>
    <comment ref="G10" authorId="1" shapeId="0" xr:uid="{998FC71C-8870-45A2-A4C8-BCFD150778F0}">
      <text>
        <t>[Trådad kommentar]
I din version av Excel kan du läsa den här trådade kommentaren, men eventuella ändringar i den tas bort om filen öppnas i en senare version av Excel. Läs mer: https://go.microsoft.com/fwlink/?linkid=870924
Kommentar:
    Valutakursförändrad 2022-09-23</t>
      </text>
    </comment>
    <comment ref="H10" authorId="0" shapeId="0" xr:uid="{90E2EB9D-48D1-48AC-BC4D-8DBA36DF8B7D}">
      <text>
        <r>
          <rPr>
            <b/>
            <sz val="9"/>
            <color indexed="81"/>
            <rFont val="Tahoma"/>
            <family val="2"/>
          </rPr>
          <t>Karl-Johan Skiver:</t>
        </r>
        <r>
          <rPr>
            <sz val="9"/>
            <color indexed="81"/>
            <rFont val="Tahoma"/>
            <family val="2"/>
          </rPr>
          <t xml:space="preserve">
Valutakursförändring 2022-12-19</t>
        </r>
      </text>
    </comment>
    <comment ref="B11" authorId="0" shapeId="0" xr:uid="{B05C4BF0-4A22-40A0-878B-98F97C08FF0F}">
      <text>
        <r>
          <rPr>
            <b/>
            <sz val="9"/>
            <color indexed="81"/>
            <rFont val="Tahoma"/>
            <family val="2"/>
          </rPr>
          <t>Karl-Johan Skiver:</t>
        </r>
        <r>
          <rPr>
            <sz val="9"/>
            <color indexed="81"/>
            <rFont val="Tahoma"/>
            <family val="2"/>
          </rPr>
          <t xml:space="preserve">
Prisjusterat EOL 2025-03-13</t>
        </r>
      </text>
    </comment>
    <comment ref="C11" authorId="0" shapeId="0" xr:uid="{E86CD144-375F-4A93-AF59-B7C5583376AD}">
      <text>
        <r>
          <rPr>
            <b/>
            <sz val="9"/>
            <color indexed="81"/>
            <rFont val="Tahoma"/>
            <family val="2"/>
          </rPr>
          <t>Karl-Johan Skiver:</t>
        </r>
        <r>
          <rPr>
            <sz val="9"/>
            <color indexed="81"/>
            <rFont val="Tahoma"/>
            <family val="2"/>
          </rPr>
          <t xml:space="preserve">
Prisjusterat 2024-11-12
Prisjusterat 2025-02-27, EOL</t>
        </r>
      </text>
    </comment>
    <comment ref="E11" authorId="0" shapeId="0" xr:uid="{56B38930-53CC-4A58-A03E-E678C40FF0F6}">
      <text>
        <r>
          <rPr>
            <b/>
            <sz val="9"/>
            <color indexed="81"/>
            <rFont val="Tahoma"/>
            <family val="2"/>
          </rPr>
          <t>Karl-Johan Skiver:</t>
        </r>
        <r>
          <rPr>
            <sz val="9"/>
            <color indexed="81"/>
            <rFont val="Tahoma"/>
            <family val="2"/>
          </rPr>
          <t xml:space="preserve">
Valutakursförändring 2023-05-15. Ny kemikalieskatt 2023-07-01.</t>
        </r>
      </text>
    </comment>
    <comment ref="F11" authorId="0" shapeId="0" xr:uid="{AAA3FCF2-7457-45C3-A742-81D5D7BFD324}">
      <text>
        <r>
          <rPr>
            <b/>
            <sz val="9"/>
            <color indexed="81"/>
            <rFont val="Tahoma"/>
            <charset val="1"/>
          </rPr>
          <t>Karl-Johan Skiver:</t>
        </r>
        <r>
          <rPr>
            <sz val="9"/>
            <color indexed="81"/>
            <rFont val="Tahoma"/>
            <charset val="1"/>
          </rPr>
          <t xml:space="preserve">
Prisjusterat 2025-03-14 EOL</t>
        </r>
      </text>
    </comment>
    <comment ref="G11" authorId="2" shapeId="0" xr:uid="{4E11818E-EC37-4CD4-936C-6D87BDF5C032}">
      <text>
        <t>[Trådad kommentar]
I din version av Excel kan du läsa den här trådade kommentaren, men eventuella ändringar i den tas bort om filen öppnas i en senare version av Excel. Läs mer: https://go.microsoft.com/fwlink/?linkid=870924
Kommentar:
    Valutakursförändrad 2022-09-23</t>
      </text>
    </comment>
    <comment ref="H11" authorId="0" shapeId="0" xr:uid="{8B970897-711E-4D27-87EB-66F326DE19F2}">
      <text>
        <r>
          <rPr>
            <b/>
            <sz val="9"/>
            <color indexed="81"/>
            <rFont val="Tahoma"/>
            <family val="2"/>
          </rPr>
          <t>Karl-Johan Skiver:</t>
        </r>
        <r>
          <rPr>
            <sz val="9"/>
            <color indexed="81"/>
            <rFont val="Tahoma"/>
            <family val="2"/>
          </rPr>
          <t xml:space="preserve">
Valutakursförändring 2022-12-19</t>
        </r>
      </text>
    </comment>
    <comment ref="B12" authorId="0" shapeId="0" xr:uid="{830060B6-381A-41C6-A9A3-2F7648F734E8}">
      <text>
        <r>
          <rPr>
            <b/>
            <sz val="9"/>
            <color indexed="81"/>
            <rFont val="Tahoma"/>
            <family val="2"/>
          </rPr>
          <t>Karl-Johan Skiver:</t>
        </r>
        <r>
          <rPr>
            <sz val="9"/>
            <color indexed="81"/>
            <rFont val="Tahoma"/>
            <family val="2"/>
          </rPr>
          <t xml:space="preserve">
Prisjusterat EOL 2025-03-13</t>
        </r>
      </text>
    </comment>
    <comment ref="E12" authorId="0" shapeId="0" xr:uid="{E50AE8D5-28C0-4863-B787-194F1F76D1EE}">
      <text>
        <r>
          <rPr>
            <b/>
            <sz val="9"/>
            <color indexed="81"/>
            <rFont val="Tahoma"/>
            <family val="2"/>
          </rPr>
          <t>Karl-Johan Skiver:</t>
        </r>
        <r>
          <rPr>
            <sz val="9"/>
            <color indexed="81"/>
            <rFont val="Tahoma"/>
            <family val="2"/>
          </rPr>
          <t xml:space="preserve">
Valutakursförändring 2023-05-15</t>
        </r>
      </text>
    </comment>
    <comment ref="B13" authorId="0" shapeId="0" xr:uid="{9A4A31AD-3217-455A-B437-70651143A907}">
      <text>
        <r>
          <rPr>
            <b/>
            <sz val="9"/>
            <color indexed="81"/>
            <rFont val="Tahoma"/>
            <family val="2"/>
          </rPr>
          <t>Karl-Johan Skiver:</t>
        </r>
        <r>
          <rPr>
            <sz val="9"/>
            <color indexed="81"/>
            <rFont val="Tahoma"/>
            <family val="2"/>
          </rPr>
          <t xml:space="preserve">
Prisjusterat EOL 2025-03-13</t>
        </r>
      </text>
    </comment>
    <comment ref="E13" authorId="0" shapeId="0" xr:uid="{537A9886-E1EC-4AB9-AE37-1EF7807674CB}">
      <text>
        <r>
          <rPr>
            <b/>
            <sz val="9"/>
            <color indexed="81"/>
            <rFont val="Tahoma"/>
            <family val="2"/>
          </rPr>
          <t>Karl-Johan Skiver:</t>
        </r>
        <r>
          <rPr>
            <sz val="9"/>
            <color indexed="81"/>
            <rFont val="Tahoma"/>
            <family val="2"/>
          </rPr>
          <t xml:space="preserve">
Valutakursförändring 2023-05-15</t>
        </r>
      </text>
    </comment>
    <comment ref="B14" authorId="0" shapeId="0" xr:uid="{97944099-4641-4771-A260-D566D7103D10}">
      <text>
        <r>
          <rPr>
            <b/>
            <sz val="9"/>
            <color indexed="81"/>
            <rFont val="Tahoma"/>
            <family val="2"/>
          </rPr>
          <t>Karl-Johan Skiver:</t>
        </r>
        <r>
          <rPr>
            <sz val="9"/>
            <color indexed="81"/>
            <rFont val="Tahoma"/>
            <family val="2"/>
          </rPr>
          <t xml:space="preserve">
Prisjusterat 2024-11-12
Prisjusterat EOL 2025-03-13</t>
        </r>
      </text>
    </comment>
    <comment ref="E14" authorId="0" shapeId="0" xr:uid="{C85C28C1-2C9D-4D2B-B0A7-565D8524B229}">
      <text>
        <r>
          <rPr>
            <b/>
            <sz val="9"/>
            <color indexed="81"/>
            <rFont val="Tahoma"/>
            <family val="2"/>
          </rPr>
          <t>Karl-Johan Skiver:</t>
        </r>
        <r>
          <rPr>
            <sz val="9"/>
            <color indexed="81"/>
            <rFont val="Tahoma"/>
            <family val="2"/>
          </rPr>
          <t xml:space="preserve">
Valutakursförändring 2023-05-15</t>
        </r>
      </text>
    </comment>
    <comment ref="B15" authorId="0" shapeId="0" xr:uid="{2EA5BAB3-6E70-414F-BD18-54426CA41D89}">
      <text>
        <r>
          <rPr>
            <b/>
            <sz val="9"/>
            <color indexed="81"/>
            <rFont val="Tahoma"/>
            <family val="2"/>
          </rPr>
          <t>Karl-Johan Skiver:</t>
        </r>
        <r>
          <rPr>
            <sz val="9"/>
            <color indexed="81"/>
            <rFont val="Tahoma"/>
            <family val="2"/>
          </rPr>
          <t xml:space="preserve">
Prisjusterat EOL 2025-03-13</t>
        </r>
      </text>
    </comment>
    <comment ref="E15" authorId="0" shapeId="0" xr:uid="{41499601-08C6-4E1E-98AD-6AA119BEDD32}">
      <text>
        <r>
          <rPr>
            <b/>
            <sz val="9"/>
            <color indexed="81"/>
            <rFont val="Tahoma"/>
            <family val="2"/>
          </rPr>
          <t>Karl-Johan Skiver:</t>
        </r>
        <r>
          <rPr>
            <sz val="9"/>
            <color indexed="81"/>
            <rFont val="Tahoma"/>
            <family val="2"/>
          </rPr>
          <t xml:space="preserve">
Valutakursförändring 2023-05-15</t>
        </r>
      </text>
    </comment>
    <comment ref="B16" authorId="0" shapeId="0" xr:uid="{7E9D9CD1-04C8-4B10-AA55-0A98D0EB3AF2}">
      <text>
        <r>
          <rPr>
            <b/>
            <sz val="9"/>
            <color indexed="81"/>
            <rFont val="Tahoma"/>
            <family val="2"/>
          </rPr>
          <t>Karl-Johan Skiver:</t>
        </r>
        <r>
          <rPr>
            <sz val="9"/>
            <color indexed="81"/>
            <rFont val="Tahoma"/>
            <family val="2"/>
          </rPr>
          <t xml:space="preserve">
Prisjusterat 2024-11-12
Prisjusterat EOL 2025-03-13</t>
        </r>
      </text>
    </comment>
    <comment ref="E16" authorId="0" shapeId="0" xr:uid="{A0FB6BCE-01AB-4053-9589-3F5E0B5A203E}">
      <text>
        <r>
          <rPr>
            <b/>
            <sz val="9"/>
            <color indexed="81"/>
            <rFont val="Tahoma"/>
            <family val="2"/>
          </rPr>
          <t>Karl-Johan Skiver:</t>
        </r>
        <r>
          <rPr>
            <sz val="9"/>
            <color indexed="81"/>
            <rFont val="Tahoma"/>
            <family val="2"/>
          </rPr>
          <t xml:space="preserve">
Valutakursförändring 2023-05-15</t>
        </r>
      </text>
    </comment>
    <comment ref="E17" authorId="0" shapeId="0" xr:uid="{E95C13F6-BFD0-4944-B43F-6076D655BD60}">
      <text>
        <r>
          <rPr>
            <b/>
            <sz val="9"/>
            <color indexed="81"/>
            <rFont val="Tahoma"/>
            <family val="2"/>
          </rPr>
          <t>Karl-Johan Skiver:</t>
        </r>
        <r>
          <rPr>
            <sz val="9"/>
            <color indexed="81"/>
            <rFont val="Tahoma"/>
            <family val="2"/>
          </rPr>
          <t xml:space="preserve">
Valutakursförändring 2023-05-15</t>
        </r>
      </text>
    </comment>
    <comment ref="B27" authorId="0" shapeId="0" xr:uid="{D8057A9E-D8E1-41B9-9BC1-08C1AB14F934}">
      <text>
        <r>
          <rPr>
            <b/>
            <sz val="9"/>
            <color indexed="81"/>
            <rFont val="Tahoma"/>
            <family val="2"/>
          </rPr>
          <t>Karl-Johan Skiver:</t>
        </r>
        <r>
          <rPr>
            <sz val="9"/>
            <color indexed="81"/>
            <rFont val="Tahoma"/>
            <family val="2"/>
          </rPr>
          <t xml:space="preserve">
Prisjusterat bytt produkt 2024-11-12
Bytt produkt EOL 2025-03-13</t>
        </r>
      </text>
    </comment>
    <comment ref="C27" authorId="0" shapeId="0" xr:uid="{291BBBC5-DA6F-4EC9-8246-00C4B7A73121}">
      <text>
        <r>
          <rPr>
            <b/>
            <sz val="9"/>
            <color indexed="81"/>
            <rFont val="Tahoma"/>
            <family val="2"/>
          </rPr>
          <t>Karl-Johan Skiver:</t>
        </r>
        <r>
          <rPr>
            <sz val="9"/>
            <color indexed="81"/>
            <rFont val="Tahoma"/>
            <family val="2"/>
          </rPr>
          <t xml:space="preserve">
Prisjusterat bytt produkt 2024-11-12
Bytt produkt 2025-02-27, EOL</t>
        </r>
      </text>
    </comment>
    <comment ref="D27" authorId="0" shapeId="0" xr:uid="{1AC653C9-1F9E-48D6-B447-613E32CA1AE8}">
      <text>
        <r>
          <rPr>
            <b/>
            <sz val="9"/>
            <color indexed="81"/>
            <rFont val="Tahoma"/>
            <family val="2"/>
          </rPr>
          <t xml:space="preserve">Karl-Johan Skiver
</t>
        </r>
        <r>
          <rPr>
            <sz val="9"/>
            <color indexed="81"/>
            <rFont val="Tahoma"/>
            <family val="2"/>
          </rPr>
          <t>Bytt produkt 2024-11-12</t>
        </r>
      </text>
    </comment>
    <comment ref="F27" authorId="0" shapeId="0" xr:uid="{D2C7D399-10A5-4A8C-8CAB-7635A0112AA8}">
      <text>
        <r>
          <rPr>
            <b/>
            <sz val="9"/>
            <color indexed="81"/>
            <rFont val="Tahoma"/>
            <family val="2"/>
          </rPr>
          <t>Karl-Johan Skiver:</t>
        </r>
        <r>
          <rPr>
            <sz val="9"/>
            <color indexed="81"/>
            <rFont val="Tahoma"/>
            <family val="2"/>
          </rPr>
          <t xml:space="preserve">
Prisjusterat bytt produkt 2024-11-12
Bytt produkt 2025-03-14 EOL</t>
        </r>
      </text>
    </comment>
    <comment ref="H27" authorId="0" shapeId="0" xr:uid="{36BB3CB8-F4DE-4ADF-9395-78D46770F3EB}">
      <text>
        <r>
          <rPr>
            <b/>
            <sz val="9"/>
            <color indexed="81"/>
            <rFont val="Tahoma"/>
            <family val="2"/>
          </rPr>
          <t>Karl-Johan Skiver:</t>
        </r>
        <r>
          <rPr>
            <sz val="9"/>
            <color indexed="81"/>
            <rFont val="Tahoma"/>
            <family val="2"/>
          </rPr>
          <t xml:space="preserve">
Prisjusterat bytt produkt 2024-11-12</t>
        </r>
      </text>
    </comment>
    <comment ref="B28" authorId="0" shapeId="0" xr:uid="{B8B3A315-D286-445D-AEEE-FE0FC7F70D9E}">
      <text>
        <r>
          <rPr>
            <b/>
            <sz val="9"/>
            <color indexed="81"/>
            <rFont val="Tahoma"/>
            <family val="2"/>
          </rPr>
          <t>Karl-Johan Skiver:</t>
        </r>
        <r>
          <rPr>
            <sz val="9"/>
            <color indexed="81"/>
            <rFont val="Tahoma"/>
            <family val="2"/>
          </rPr>
          <t xml:space="preserve">
Prisjusterat bytt produkt 2024-11-12
Bytt produkt EOL 2025-03-13</t>
        </r>
      </text>
    </comment>
    <comment ref="C28" authorId="0" shapeId="0" xr:uid="{F8E49047-7492-4897-8C3A-1634FD0A85C5}">
      <text>
        <r>
          <rPr>
            <b/>
            <sz val="9"/>
            <color indexed="81"/>
            <rFont val="Tahoma"/>
            <family val="2"/>
          </rPr>
          <t>Karl-Johan Skiver:</t>
        </r>
        <r>
          <rPr>
            <sz val="9"/>
            <color indexed="81"/>
            <rFont val="Tahoma"/>
            <family val="2"/>
          </rPr>
          <t xml:space="preserve">
Prisjusterat bytt produkt 2024-11-12
Bytt produkt 2025-02-27, EOL</t>
        </r>
      </text>
    </comment>
    <comment ref="D28" authorId="0" shapeId="0" xr:uid="{1E030D7D-2AE8-4922-BAFB-C0B665D40F7D}">
      <text>
        <r>
          <rPr>
            <b/>
            <sz val="9"/>
            <color indexed="81"/>
            <rFont val="Tahoma"/>
            <family val="2"/>
          </rPr>
          <t>Karl-Johan Skiver:</t>
        </r>
        <r>
          <rPr>
            <sz val="9"/>
            <color indexed="81"/>
            <rFont val="Tahoma"/>
            <family val="2"/>
          </rPr>
          <t xml:space="preserve">
Bytt produkt 2024-11-12</t>
        </r>
      </text>
    </comment>
    <comment ref="F28" authorId="0" shapeId="0" xr:uid="{856882E4-BDB9-4298-8473-EEAA43786FA8}">
      <text>
        <r>
          <rPr>
            <b/>
            <sz val="9"/>
            <color indexed="81"/>
            <rFont val="Tahoma"/>
            <family val="2"/>
          </rPr>
          <t>Karl-Johan Skiver:</t>
        </r>
        <r>
          <rPr>
            <sz val="9"/>
            <color indexed="81"/>
            <rFont val="Tahoma"/>
            <family val="2"/>
          </rPr>
          <t xml:space="preserve">
Prisjusterat bytt produkt 2024-11-12
Bytt produkt 2025-03-14 EOL</t>
        </r>
      </text>
    </comment>
    <comment ref="H28" authorId="0" shapeId="0" xr:uid="{F0AF304F-4230-44CD-B274-44253C316438}">
      <text>
        <r>
          <rPr>
            <b/>
            <sz val="9"/>
            <color indexed="81"/>
            <rFont val="Tahoma"/>
            <family val="2"/>
          </rPr>
          <t>Karl-Johan Skiver:</t>
        </r>
        <r>
          <rPr>
            <sz val="9"/>
            <color indexed="81"/>
            <rFont val="Tahoma"/>
            <family val="2"/>
          </rPr>
          <t xml:space="preserve">
Prisjusterat bytt produkt 2024-11-12</t>
        </r>
      </text>
    </comment>
    <comment ref="B29" authorId="0" shapeId="0" xr:uid="{553E6021-E4AE-4030-BABE-9F9C841ACBC8}">
      <text>
        <r>
          <rPr>
            <b/>
            <sz val="9"/>
            <color indexed="81"/>
            <rFont val="Tahoma"/>
            <family val="2"/>
          </rPr>
          <t>Karl-Johan Skiver:</t>
        </r>
        <r>
          <rPr>
            <sz val="9"/>
            <color indexed="81"/>
            <rFont val="Tahoma"/>
            <family val="2"/>
          </rPr>
          <t xml:space="preserve">
Prisjusterat 2024-11-12
Prisjusterat EOL 2025-03-13</t>
        </r>
      </text>
    </comment>
    <comment ref="C29" authorId="0" shapeId="0" xr:uid="{FA7668D9-72DC-4BC9-9B02-FC06E286F5EA}">
      <text>
        <r>
          <rPr>
            <b/>
            <sz val="9"/>
            <color indexed="81"/>
            <rFont val="Tahoma"/>
            <family val="2"/>
          </rPr>
          <t>Karl-Johan Skiver:</t>
        </r>
        <r>
          <rPr>
            <sz val="9"/>
            <color indexed="81"/>
            <rFont val="Tahoma"/>
            <family val="2"/>
          </rPr>
          <t xml:space="preserve">
Prisjusterat 2024-11-12
Prisjusterat 2025-02-27, EOL</t>
        </r>
      </text>
    </comment>
    <comment ref="E29" authorId="0" shapeId="0" xr:uid="{3016EED2-BAFE-4787-B09C-82335D338D3A}">
      <text>
        <r>
          <rPr>
            <b/>
            <sz val="9"/>
            <color indexed="81"/>
            <rFont val="Tahoma"/>
            <family val="2"/>
          </rPr>
          <t>Karl-Johan Skiver:</t>
        </r>
        <r>
          <rPr>
            <sz val="9"/>
            <color indexed="81"/>
            <rFont val="Tahoma"/>
            <family val="2"/>
          </rPr>
          <t xml:space="preserve">
Valutakursförändring 2023-05-15. Ny kemikalieskatt 2023-07-01.</t>
        </r>
      </text>
    </comment>
    <comment ref="F29" authorId="0" shapeId="0" xr:uid="{F5829343-D748-44CC-83AC-CFBE302B49AF}">
      <text>
        <r>
          <rPr>
            <b/>
            <sz val="9"/>
            <color indexed="81"/>
            <rFont val="Tahoma"/>
            <family val="2"/>
          </rPr>
          <t>Karl-Johan Skiver:</t>
        </r>
        <r>
          <rPr>
            <sz val="9"/>
            <color indexed="81"/>
            <rFont val="Tahoma"/>
            <family val="2"/>
          </rPr>
          <t xml:space="preserve">
Prisjusterat 2024-11-12
Prisjusterat 2025-03-14 EOL</t>
        </r>
      </text>
    </comment>
    <comment ref="G29" authorId="3" shapeId="0" xr:uid="{8DA7637C-3737-43FD-8A5B-4CE2B1FDEDA5}">
      <text>
        <t>[Trådad kommentar]
I din version av Excel kan du läsa den här trådade kommentaren, men eventuella ändringar i den tas bort om filen öppnas i en senare version av Excel. Läs mer: https://go.microsoft.com/fwlink/?linkid=870924
Kommentar:
    Valutakursförändrad 2022-09-23</t>
      </text>
    </comment>
    <comment ref="H29" authorId="0" shapeId="0" xr:uid="{EB5426A0-5A6F-49CA-9052-3F3860226C5B}">
      <text>
        <r>
          <rPr>
            <b/>
            <sz val="9"/>
            <color indexed="81"/>
            <rFont val="Tahoma"/>
            <family val="2"/>
          </rPr>
          <t>Karl-Johan Skiver:</t>
        </r>
        <r>
          <rPr>
            <sz val="9"/>
            <color indexed="81"/>
            <rFont val="Tahoma"/>
            <family val="2"/>
          </rPr>
          <t xml:space="preserve">
Valutakursförändring 2022-12-19
Prisjusterat 2024-11-12</t>
        </r>
      </text>
    </comment>
    <comment ref="B30" authorId="0" shapeId="0" xr:uid="{496DAF81-0F6C-4319-AA11-CD57F8E02DCF}">
      <text>
        <r>
          <rPr>
            <b/>
            <sz val="9"/>
            <color indexed="81"/>
            <rFont val="Tahoma"/>
            <family val="2"/>
          </rPr>
          <t>Karl-Johan Skiver:</t>
        </r>
        <r>
          <rPr>
            <sz val="9"/>
            <color indexed="81"/>
            <rFont val="Tahoma"/>
            <family val="2"/>
          </rPr>
          <t xml:space="preserve">
Prisjusterat 2024-11-12
Prisjusterat EOL 2025-03-13</t>
        </r>
      </text>
    </comment>
    <comment ref="C30" authorId="0" shapeId="0" xr:uid="{12D1B8EB-116F-4628-968D-DCE78204CEBF}">
      <text>
        <r>
          <rPr>
            <b/>
            <sz val="9"/>
            <color indexed="81"/>
            <rFont val="Tahoma"/>
            <family val="2"/>
          </rPr>
          <t>Karl-Johan Skiver:</t>
        </r>
        <r>
          <rPr>
            <sz val="9"/>
            <color indexed="81"/>
            <rFont val="Tahoma"/>
            <family val="2"/>
          </rPr>
          <t xml:space="preserve">
Prisjusterat 2024-11-12
Prisjusterat 2025-02-27, EOL</t>
        </r>
      </text>
    </comment>
    <comment ref="E30" authorId="0" shapeId="0" xr:uid="{7664715F-62F9-40E8-AA71-A46BCC207B59}">
      <text>
        <r>
          <rPr>
            <b/>
            <sz val="9"/>
            <color indexed="81"/>
            <rFont val="Tahoma"/>
            <family val="2"/>
          </rPr>
          <t>Karl-Johan Skiver:</t>
        </r>
        <r>
          <rPr>
            <sz val="9"/>
            <color indexed="81"/>
            <rFont val="Tahoma"/>
            <family val="2"/>
          </rPr>
          <t xml:space="preserve">
Valutakursförändring 2023-05-15. Ny kemikalieskatt 2023-07-01.</t>
        </r>
      </text>
    </comment>
    <comment ref="F30" authorId="0" shapeId="0" xr:uid="{9095369E-9247-4D34-8FDB-B84BA4B583AA}">
      <text>
        <r>
          <rPr>
            <b/>
            <sz val="9"/>
            <color indexed="81"/>
            <rFont val="Tahoma"/>
            <family val="2"/>
          </rPr>
          <t>Karl-Johan Skiver:</t>
        </r>
        <r>
          <rPr>
            <sz val="9"/>
            <color indexed="81"/>
            <rFont val="Tahoma"/>
            <family val="2"/>
          </rPr>
          <t xml:space="preserve">
Prisjusterat 2024-11-12
Prisjusterat 2025-03-14 EOL</t>
        </r>
      </text>
    </comment>
    <comment ref="H30" authorId="0" shapeId="0" xr:uid="{A4CF77C5-4CA0-466B-BFDC-815BC5F0630F}">
      <text>
        <r>
          <rPr>
            <b/>
            <sz val="9"/>
            <color indexed="81"/>
            <rFont val="Tahoma"/>
            <family val="2"/>
          </rPr>
          <t>Karl-Johan Skiver:</t>
        </r>
        <r>
          <rPr>
            <sz val="9"/>
            <color indexed="81"/>
            <rFont val="Tahoma"/>
            <family val="2"/>
          </rPr>
          <t xml:space="preserve">
Valutakursförändring 2022-12-19
Prisjusterat 2024-11-12</t>
        </r>
      </text>
    </comment>
    <comment ref="B31" authorId="0" shapeId="0" xr:uid="{7665422A-E7D6-4D52-B0E4-472AC89112FB}">
      <text>
        <r>
          <rPr>
            <b/>
            <sz val="9"/>
            <color indexed="81"/>
            <rFont val="Tahoma"/>
            <family val="2"/>
          </rPr>
          <t>Karl-Johan Skiver:</t>
        </r>
        <r>
          <rPr>
            <sz val="9"/>
            <color indexed="81"/>
            <rFont val="Tahoma"/>
            <family val="2"/>
          </rPr>
          <t xml:space="preserve">
Prisjusterat 2024-11-12
Prisjusterat EOL 2025-03-13</t>
        </r>
      </text>
    </comment>
    <comment ref="E31" authorId="0" shapeId="0" xr:uid="{B83D4A74-87DF-4DD7-BA82-4C616DC1D311}">
      <text>
        <r>
          <rPr>
            <b/>
            <sz val="9"/>
            <color indexed="81"/>
            <rFont val="Tahoma"/>
            <family val="2"/>
          </rPr>
          <t>Karl-Johan Skiver:</t>
        </r>
        <r>
          <rPr>
            <sz val="9"/>
            <color indexed="81"/>
            <rFont val="Tahoma"/>
            <family val="2"/>
          </rPr>
          <t xml:space="preserve">
Valutakursförändring 2023-05-15</t>
        </r>
      </text>
    </comment>
    <comment ref="B32" authorId="0" shapeId="0" xr:uid="{D3148C8A-5BCC-4748-9EEE-1CB64BEECB55}">
      <text>
        <r>
          <rPr>
            <b/>
            <sz val="9"/>
            <color indexed="81"/>
            <rFont val="Tahoma"/>
            <family val="2"/>
          </rPr>
          <t>Karl-Johan Skiver:</t>
        </r>
        <r>
          <rPr>
            <sz val="9"/>
            <color indexed="81"/>
            <rFont val="Tahoma"/>
            <family val="2"/>
          </rPr>
          <t xml:space="preserve">
Prisjusterat 2024-11-12
Prisjusterat EOL 2025-03-13</t>
        </r>
      </text>
    </comment>
    <comment ref="E32" authorId="0" shapeId="0" xr:uid="{20155E2C-0A48-4EA4-AFDE-9123339F398C}">
      <text>
        <r>
          <rPr>
            <b/>
            <sz val="9"/>
            <color indexed="81"/>
            <rFont val="Tahoma"/>
            <family val="2"/>
          </rPr>
          <t>Karl-Johan Skiver:</t>
        </r>
        <r>
          <rPr>
            <sz val="9"/>
            <color indexed="81"/>
            <rFont val="Tahoma"/>
            <family val="2"/>
          </rPr>
          <t xml:space="preserve">
Valutakursförändring 2023-05-15</t>
        </r>
      </text>
    </comment>
    <comment ref="B33" authorId="0" shapeId="0" xr:uid="{59DB16B2-2267-4AA8-A90E-9C2B69DCE674}">
      <text>
        <r>
          <rPr>
            <b/>
            <sz val="9"/>
            <color indexed="81"/>
            <rFont val="Tahoma"/>
            <family val="2"/>
          </rPr>
          <t>Karl-Johan Skiver:</t>
        </r>
        <r>
          <rPr>
            <sz val="9"/>
            <color indexed="81"/>
            <rFont val="Tahoma"/>
            <family val="2"/>
          </rPr>
          <t xml:space="preserve">
Prisjusterat 2024-11-12
Prisjusterat EOL 2025-03-13</t>
        </r>
      </text>
    </comment>
    <comment ref="E33" authorId="0" shapeId="0" xr:uid="{1C8D7BBD-DDA7-4C5B-8DD5-19C045E5AED8}">
      <text>
        <r>
          <rPr>
            <b/>
            <sz val="9"/>
            <color indexed="81"/>
            <rFont val="Tahoma"/>
            <family val="2"/>
          </rPr>
          <t>Karl-Johan Skiver:</t>
        </r>
        <r>
          <rPr>
            <sz val="9"/>
            <color indexed="81"/>
            <rFont val="Tahoma"/>
            <family val="2"/>
          </rPr>
          <t xml:space="preserve">
Valutakursförändring 2023-05-15</t>
        </r>
      </text>
    </comment>
    <comment ref="B34" authorId="0" shapeId="0" xr:uid="{1126C776-77DF-4C59-AACF-AA5EE29FE8E8}">
      <text>
        <r>
          <rPr>
            <b/>
            <sz val="9"/>
            <color indexed="81"/>
            <rFont val="Tahoma"/>
            <family val="2"/>
          </rPr>
          <t>Karl-Johan Skiver:</t>
        </r>
        <r>
          <rPr>
            <sz val="9"/>
            <color indexed="81"/>
            <rFont val="Tahoma"/>
            <family val="2"/>
          </rPr>
          <t xml:space="preserve">
Prisjusterat 2024-11-12
Prisjusterat EOL 2025-03-13</t>
        </r>
      </text>
    </comment>
    <comment ref="E34" authorId="0" shapeId="0" xr:uid="{0BB2EF08-A710-4289-AD48-973D4E1AFA5F}">
      <text>
        <r>
          <rPr>
            <b/>
            <sz val="9"/>
            <color indexed="81"/>
            <rFont val="Tahoma"/>
            <family val="2"/>
          </rPr>
          <t>Karl-Johan Skiver:</t>
        </r>
        <r>
          <rPr>
            <sz val="9"/>
            <color indexed="81"/>
            <rFont val="Tahoma"/>
            <family val="2"/>
          </rPr>
          <t xml:space="preserve">
Valutakursförändring 2023-05-15</t>
        </r>
      </text>
    </comment>
    <comment ref="B35" authorId="0" shapeId="0" xr:uid="{04F4D876-6045-4D33-91D2-14AE7144B4EB}">
      <text>
        <r>
          <rPr>
            <b/>
            <sz val="9"/>
            <color indexed="81"/>
            <rFont val="Tahoma"/>
            <family val="2"/>
          </rPr>
          <t>Karl-Johan Skiver:</t>
        </r>
        <r>
          <rPr>
            <sz val="9"/>
            <color indexed="81"/>
            <rFont val="Tahoma"/>
            <family val="2"/>
          </rPr>
          <t xml:space="preserve">
Prisjusterat 2024-11-12
Prisjusterat EOL 2025-03-13</t>
        </r>
      </text>
    </comment>
    <comment ref="E35" authorId="0" shapeId="0" xr:uid="{A42ABF2A-AC78-41B0-BF31-E16750ECB394}">
      <text>
        <r>
          <rPr>
            <b/>
            <sz val="9"/>
            <color indexed="81"/>
            <rFont val="Tahoma"/>
            <family val="2"/>
          </rPr>
          <t>Karl-Johan Skiver:</t>
        </r>
        <r>
          <rPr>
            <sz val="9"/>
            <color indexed="81"/>
            <rFont val="Tahoma"/>
            <family val="2"/>
          </rPr>
          <t xml:space="preserve">
Valutakursförändring 2023-05-15</t>
        </r>
      </text>
    </comment>
    <comment ref="E36" authorId="0" shapeId="0" xr:uid="{E6EB3E45-70D2-4B92-A4A7-590556A51C6B}">
      <text>
        <r>
          <rPr>
            <b/>
            <sz val="9"/>
            <color indexed="81"/>
            <rFont val="Tahoma"/>
            <family val="2"/>
          </rPr>
          <t>Karl-Johan Skiver:</t>
        </r>
        <r>
          <rPr>
            <sz val="9"/>
            <color indexed="81"/>
            <rFont val="Tahoma"/>
            <family val="2"/>
          </rPr>
          <t xml:space="preserve">
Valutakursförändring 2023-05-15</t>
        </r>
      </text>
    </comment>
    <comment ref="B46" authorId="0" shapeId="0" xr:uid="{AE20B767-F49E-4B90-AB8B-4603B6FE78EB}">
      <text>
        <r>
          <rPr>
            <b/>
            <sz val="9"/>
            <color indexed="81"/>
            <rFont val="Tahoma"/>
            <family val="2"/>
          </rPr>
          <t>Karl-Johan Skiver:</t>
        </r>
        <r>
          <rPr>
            <sz val="9"/>
            <color indexed="81"/>
            <rFont val="Tahoma"/>
            <family val="2"/>
          </rPr>
          <t xml:space="preserve">
Ny produkt 2023-10-27 EOL
Prisjusterat bytt produkt 2024-11-12</t>
        </r>
      </text>
    </comment>
    <comment ref="C46" authorId="0" shapeId="0" xr:uid="{27F1DB10-E472-40C5-B6D8-3FDECFBD844C}">
      <text>
        <r>
          <rPr>
            <b/>
            <sz val="9"/>
            <color indexed="81"/>
            <rFont val="Tahoma"/>
            <family val="2"/>
          </rPr>
          <t>Karl-Johan Skiver:</t>
        </r>
        <r>
          <rPr>
            <sz val="9"/>
            <color indexed="81"/>
            <rFont val="Tahoma"/>
            <family val="2"/>
          </rPr>
          <t xml:space="preserve">
EOL 2023-09-01
Prisjusterat bytt produkt 2024-11-12</t>
        </r>
      </text>
    </comment>
    <comment ref="D46" authorId="0" shapeId="0" xr:uid="{5CB56304-EEC3-424B-89A9-D7B75D17F480}">
      <text>
        <r>
          <rPr>
            <b/>
            <sz val="9"/>
            <color indexed="81"/>
            <rFont val="Tahoma"/>
            <family val="2"/>
          </rPr>
          <t>Karl-Johan Skiver:</t>
        </r>
        <r>
          <rPr>
            <sz val="9"/>
            <color indexed="81"/>
            <rFont val="Tahoma"/>
            <family val="2"/>
          </rPr>
          <t xml:space="preserve">
Bytt produkt 2024-11-12</t>
        </r>
      </text>
    </comment>
    <comment ref="F46" authorId="0" shapeId="0" xr:uid="{433CB925-D3B5-4D00-B257-497503677A8B}">
      <text>
        <r>
          <rPr>
            <b/>
            <sz val="9"/>
            <color indexed="81"/>
            <rFont val="Tahoma"/>
            <family val="2"/>
          </rPr>
          <t>Karl-Johan Skiver:</t>
        </r>
        <r>
          <rPr>
            <sz val="9"/>
            <color indexed="81"/>
            <rFont val="Tahoma"/>
            <family val="2"/>
          </rPr>
          <t xml:space="preserve">
Bytt produkt EOL 2024-12-04</t>
        </r>
      </text>
    </comment>
    <comment ref="H46" authorId="0" shapeId="0" xr:uid="{68D62BC8-0487-429C-9861-BB4D0C707B6B}">
      <text>
        <r>
          <rPr>
            <b/>
            <sz val="9"/>
            <color indexed="81"/>
            <rFont val="Tahoma"/>
            <family val="2"/>
          </rPr>
          <t>Karl-Johan Skiver:</t>
        </r>
        <r>
          <rPr>
            <sz val="9"/>
            <color indexed="81"/>
            <rFont val="Tahoma"/>
            <family val="2"/>
          </rPr>
          <t xml:space="preserve">
Prisjusterat bytt produkt 2024-11-12</t>
        </r>
      </text>
    </comment>
    <comment ref="B47" authorId="0" shapeId="0" xr:uid="{B08C2A80-3F98-4841-8D4D-D9C3EC467B2A}">
      <text>
        <r>
          <rPr>
            <b/>
            <sz val="9"/>
            <color indexed="81"/>
            <rFont val="Tahoma"/>
            <family val="2"/>
          </rPr>
          <t>Karl-Johan Skiver:</t>
        </r>
        <r>
          <rPr>
            <sz val="9"/>
            <color indexed="81"/>
            <rFont val="Tahoma"/>
            <family val="2"/>
          </rPr>
          <t xml:space="preserve">
Nytt pris 2023-10-27 EOL
Prisjusterat 2024-11-12</t>
        </r>
      </text>
    </comment>
    <comment ref="C47" authorId="0" shapeId="0" xr:uid="{CE3A89F9-EDE1-46CC-AF2B-480A51A68AA1}">
      <text>
        <r>
          <rPr>
            <b/>
            <sz val="9"/>
            <color indexed="81"/>
            <rFont val="Tahoma"/>
            <family val="2"/>
          </rPr>
          <t>Karl-Johan Skiver:</t>
        </r>
        <r>
          <rPr>
            <sz val="9"/>
            <color indexed="81"/>
            <rFont val="Tahoma"/>
            <family val="2"/>
          </rPr>
          <t xml:space="preserve">
EOL 2023-09-01
Prisjusterat 2024-11-12</t>
        </r>
      </text>
    </comment>
    <comment ref="E47" authorId="0" shapeId="0" xr:uid="{84DD7E51-8868-4BAF-B49C-3900FD494160}">
      <text>
        <r>
          <rPr>
            <b/>
            <sz val="9"/>
            <color indexed="81"/>
            <rFont val="Tahoma"/>
            <family val="2"/>
          </rPr>
          <t>Karl-Johan Skiver:</t>
        </r>
        <r>
          <rPr>
            <sz val="9"/>
            <color indexed="81"/>
            <rFont val="Tahoma"/>
            <family val="2"/>
          </rPr>
          <t xml:space="preserve">
Valutakursförändring 2023-05-15
EOL
2024-01-15</t>
        </r>
      </text>
    </comment>
    <comment ref="H47" authorId="0" shapeId="0" xr:uid="{95053EBA-560B-4FD7-91C0-240565792522}">
      <text>
        <r>
          <rPr>
            <b/>
            <sz val="9"/>
            <color indexed="81"/>
            <rFont val="Tahoma"/>
            <family val="2"/>
          </rPr>
          <t>Karl-Johan Skiver:</t>
        </r>
        <r>
          <rPr>
            <sz val="9"/>
            <color indexed="81"/>
            <rFont val="Tahoma"/>
            <family val="2"/>
          </rPr>
          <t xml:space="preserve">
Prisjusterat 2024-11-12</t>
        </r>
      </text>
    </comment>
    <comment ref="B48" authorId="0" shapeId="0" xr:uid="{009FC444-BE42-4CE9-B35E-F958445479FA}">
      <text>
        <r>
          <rPr>
            <b/>
            <sz val="9"/>
            <color indexed="81"/>
            <rFont val="Tahoma"/>
            <family val="2"/>
          </rPr>
          <t>Karl-Johan Skiver:</t>
        </r>
        <r>
          <rPr>
            <sz val="9"/>
            <color indexed="81"/>
            <rFont val="Tahoma"/>
            <family val="2"/>
          </rPr>
          <t xml:space="preserve">
Prisjusterat 2024-11-12</t>
        </r>
      </text>
    </comment>
    <comment ref="E48" authorId="0" shapeId="0" xr:uid="{5C121FC1-33B7-4E89-A1EB-753BD59D2C69}">
      <text>
        <r>
          <rPr>
            <b/>
            <sz val="9"/>
            <color indexed="81"/>
            <rFont val="Tahoma"/>
            <family val="2"/>
          </rPr>
          <t>Karl-Johan Skiver:</t>
        </r>
        <r>
          <rPr>
            <sz val="9"/>
            <color indexed="81"/>
            <rFont val="Tahoma"/>
            <family val="2"/>
          </rPr>
          <t xml:space="preserve">
Valutakursförändring 2023-05-15
EOL
2024-01-15</t>
        </r>
      </text>
    </comment>
    <comment ref="B49" authorId="0" shapeId="0" xr:uid="{7876A9CD-CA9D-47DA-8846-88F450A31909}">
      <text>
        <r>
          <rPr>
            <b/>
            <sz val="9"/>
            <color indexed="81"/>
            <rFont val="Tahoma"/>
            <family val="2"/>
          </rPr>
          <t>Karl-Johan Skiver:</t>
        </r>
        <r>
          <rPr>
            <sz val="9"/>
            <color indexed="81"/>
            <rFont val="Tahoma"/>
            <family val="2"/>
          </rPr>
          <t xml:space="preserve">
Prisjusterat 2024-11-12</t>
        </r>
      </text>
    </comment>
    <comment ref="E49" authorId="0" shapeId="0" xr:uid="{18D24302-CABA-4169-B9A8-F400A583219B}">
      <text>
        <r>
          <rPr>
            <b/>
            <sz val="9"/>
            <color indexed="81"/>
            <rFont val="Tahoma"/>
            <family val="2"/>
          </rPr>
          <t>Karl-Johan Skiver:</t>
        </r>
        <r>
          <rPr>
            <sz val="9"/>
            <color indexed="81"/>
            <rFont val="Tahoma"/>
            <family val="2"/>
          </rPr>
          <t xml:space="preserve">
Valutakursförändring 2023-05-15
EOL
2024-01-15</t>
        </r>
      </text>
    </comment>
    <comment ref="B50" authorId="0" shapeId="0" xr:uid="{EEE3ADD7-529E-442D-9C02-D4038F4E9B1A}">
      <text>
        <r>
          <rPr>
            <b/>
            <sz val="9"/>
            <color indexed="81"/>
            <rFont val="Tahoma"/>
            <family val="2"/>
          </rPr>
          <t>Karl-Johan Skiver:</t>
        </r>
        <r>
          <rPr>
            <sz val="9"/>
            <color indexed="81"/>
            <rFont val="Tahoma"/>
            <family val="2"/>
          </rPr>
          <t xml:space="preserve">
Prisjusterat EOL 2025-03-13</t>
        </r>
      </text>
    </comment>
    <comment ref="E50" authorId="0" shapeId="0" xr:uid="{37E27735-F554-4197-8A18-9F6D81FDAE51}">
      <text>
        <r>
          <rPr>
            <b/>
            <sz val="9"/>
            <color indexed="81"/>
            <rFont val="Tahoma"/>
            <family val="2"/>
          </rPr>
          <t>Karl-Johan Skiver:</t>
        </r>
        <r>
          <rPr>
            <sz val="9"/>
            <color indexed="81"/>
            <rFont val="Tahoma"/>
            <family val="2"/>
          </rPr>
          <t xml:space="preserve">
Valutakursförändring 2023-05-15</t>
        </r>
      </text>
    </comment>
    <comment ref="B51" authorId="0" shapeId="0" xr:uid="{502FA25C-8641-49AA-8AF5-B01F08FE1D7B}">
      <text>
        <r>
          <rPr>
            <b/>
            <sz val="9"/>
            <color indexed="81"/>
            <rFont val="Tahoma"/>
            <family val="2"/>
          </rPr>
          <t>Karl-Johan Skiver:</t>
        </r>
        <r>
          <rPr>
            <sz val="9"/>
            <color indexed="81"/>
            <rFont val="Tahoma"/>
            <family val="2"/>
          </rPr>
          <t xml:space="preserve">
Prisjusterat 2024-11-12</t>
        </r>
      </text>
    </comment>
    <comment ref="E51" authorId="0" shapeId="0" xr:uid="{2E94E5B7-FE50-4A19-B30B-861752986D7A}">
      <text>
        <r>
          <rPr>
            <b/>
            <sz val="9"/>
            <color indexed="81"/>
            <rFont val="Tahoma"/>
            <family val="2"/>
          </rPr>
          <t>Karl-Johan Skiver:</t>
        </r>
        <r>
          <rPr>
            <sz val="9"/>
            <color indexed="81"/>
            <rFont val="Tahoma"/>
            <family val="2"/>
          </rPr>
          <t xml:space="preserve">
Valutakursförändring 2023-05-15
EOL
2024-01-15</t>
        </r>
      </text>
    </comment>
    <comment ref="B52" authorId="0" shapeId="0" xr:uid="{6AEF7702-8400-4CFA-88FE-712249BE605F}">
      <text>
        <r>
          <rPr>
            <b/>
            <sz val="9"/>
            <color indexed="81"/>
            <rFont val="Tahoma"/>
            <family val="2"/>
          </rPr>
          <t>Karl-Johan Skiver:</t>
        </r>
        <r>
          <rPr>
            <sz val="9"/>
            <color indexed="81"/>
            <rFont val="Tahoma"/>
            <family val="2"/>
          </rPr>
          <t xml:space="preserve">
Prisjusterat 2024-11-12</t>
        </r>
      </text>
    </comment>
    <comment ref="E52" authorId="0" shapeId="0" xr:uid="{D57C394A-2CAC-40F2-9BCD-3633282F3D7C}">
      <text>
        <r>
          <rPr>
            <b/>
            <sz val="9"/>
            <color indexed="81"/>
            <rFont val="Tahoma"/>
            <family val="2"/>
          </rPr>
          <t>Karl-Johan Skiver:</t>
        </r>
        <r>
          <rPr>
            <sz val="9"/>
            <color indexed="81"/>
            <rFont val="Tahoma"/>
            <family val="2"/>
          </rPr>
          <t xml:space="preserve">
Valutakursförändring 2023-05-15
EOL
2024-01-15</t>
        </r>
      </text>
    </comment>
    <comment ref="E53" authorId="0" shapeId="0" xr:uid="{DA727061-77B0-4BB5-A746-A3862041BBF0}">
      <text>
        <r>
          <rPr>
            <b/>
            <sz val="9"/>
            <color indexed="81"/>
            <rFont val="Tahoma"/>
            <family val="2"/>
          </rPr>
          <t>Karl-Johan Skiver:</t>
        </r>
        <r>
          <rPr>
            <sz val="9"/>
            <color indexed="81"/>
            <rFont val="Tahoma"/>
            <family val="2"/>
          </rPr>
          <t xml:space="preserve">
Valutakursförändring 2023-05-15</t>
        </r>
      </text>
    </comment>
    <comment ref="B62" authorId="0" shapeId="0" xr:uid="{017643DE-5DBD-46BF-9A62-6ED0C0430123}">
      <text>
        <r>
          <rPr>
            <b/>
            <sz val="9"/>
            <color indexed="81"/>
            <rFont val="Tahoma"/>
            <family val="2"/>
          </rPr>
          <t>Karl-Johan Skiver:</t>
        </r>
        <r>
          <rPr>
            <sz val="9"/>
            <color indexed="81"/>
            <rFont val="Tahoma"/>
            <family val="2"/>
          </rPr>
          <t xml:space="preserve">
Ny produkt 2023-10-27 EOL
Ny produkt 2024-06-12 EOL
</t>
        </r>
      </text>
    </comment>
    <comment ref="C62" authorId="0" shapeId="0" xr:uid="{76029A69-C8B9-47FB-B72E-56AD566C3B4C}">
      <text>
        <r>
          <rPr>
            <b/>
            <sz val="9"/>
            <color indexed="81"/>
            <rFont val="Tahoma"/>
            <family val="2"/>
          </rPr>
          <t>Karl-Johan Skiver:</t>
        </r>
        <r>
          <rPr>
            <sz val="9"/>
            <color indexed="81"/>
            <rFont val="Tahoma"/>
            <family val="2"/>
          </rPr>
          <t xml:space="preserve">
EOL 2023-09-01
Prisjusterat bytt produkt 2024-11-12</t>
        </r>
      </text>
    </comment>
    <comment ref="D62" authorId="0" shapeId="0" xr:uid="{27B1E2D9-6F3A-4622-B3E8-AFCC7176F361}">
      <text>
        <r>
          <rPr>
            <b/>
            <sz val="9"/>
            <color indexed="81"/>
            <rFont val="Tahoma"/>
            <family val="2"/>
          </rPr>
          <t>Karl-Johan Skiver:</t>
        </r>
        <r>
          <rPr>
            <sz val="9"/>
            <color indexed="81"/>
            <rFont val="Tahoma"/>
            <family val="2"/>
          </rPr>
          <t xml:space="preserve">
Bytt produkt 2024-11-12</t>
        </r>
      </text>
    </comment>
    <comment ref="E62" authorId="0" shapeId="0" xr:uid="{05B54D81-8513-40D5-913B-09EF4E3C9427}">
      <text>
        <r>
          <rPr>
            <b/>
            <sz val="9"/>
            <color indexed="81"/>
            <rFont val="Tahoma"/>
            <family val="2"/>
          </rPr>
          <t>Karl-Johan Skiver:</t>
        </r>
        <r>
          <rPr>
            <sz val="9"/>
            <color indexed="81"/>
            <rFont val="Tahoma"/>
            <family val="2"/>
          </rPr>
          <t xml:space="preserve">
Ny hårdvara 2023-05-15</t>
        </r>
      </text>
    </comment>
    <comment ref="F62" authorId="0" shapeId="0" xr:uid="{2FD9C343-3D2E-48A6-A469-2CF3D5CF5E26}">
      <text>
        <r>
          <rPr>
            <b/>
            <sz val="9"/>
            <color indexed="81"/>
            <rFont val="Tahoma"/>
            <family val="2"/>
          </rPr>
          <t>Karl-Johan Skiver:</t>
        </r>
        <r>
          <rPr>
            <sz val="9"/>
            <color indexed="81"/>
            <rFont val="Tahoma"/>
            <family val="2"/>
          </rPr>
          <t xml:space="preserve">
Bytt produkt EOL 2024-12-04</t>
        </r>
      </text>
    </comment>
    <comment ref="H62" authorId="0" shapeId="0" xr:uid="{CADEB691-2519-4A8E-B41A-F3E5B1B71EEF}">
      <text>
        <r>
          <rPr>
            <b/>
            <sz val="9"/>
            <color indexed="81"/>
            <rFont val="Tahoma"/>
            <family val="2"/>
          </rPr>
          <t>Karl-Johan Skiver:</t>
        </r>
        <r>
          <rPr>
            <sz val="9"/>
            <color indexed="81"/>
            <rFont val="Tahoma"/>
            <family val="2"/>
          </rPr>
          <t xml:space="preserve">
Prisjusterat bytt produkt 2024-11-12</t>
        </r>
      </text>
    </comment>
    <comment ref="B63" authorId="0" shapeId="0" xr:uid="{AF946663-49CE-40FE-A368-C4D037A5CB22}">
      <text>
        <r>
          <rPr>
            <b/>
            <sz val="9"/>
            <color indexed="81"/>
            <rFont val="Tahoma"/>
            <family val="2"/>
          </rPr>
          <t>Karl-Johan Skiver:</t>
        </r>
        <r>
          <rPr>
            <sz val="9"/>
            <color indexed="81"/>
            <rFont val="Tahoma"/>
            <family val="2"/>
          </rPr>
          <t xml:space="preserve">
Nytt pris 2023-10-27 EOL
Nytt pris 2024-06-12 EOL</t>
        </r>
      </text>
    </comment>
    <comment ref="C63" authorId="0" shapeId="0" xr:uid="{1D3CEDE7-4503-4911-95A1-D03EE953D219}">
      <text>
        <r>
          <rPr>
            <b/>
            <sz val="9"/>
            <color indexed="81"/>
            <rFont val="Tahoma"/>
            <family val="2"/>
          </rPr>
          <t>Karl-Johan Skiver:</t>
        </r>
        <r>
          <rPr>
            <sz val="9"/>
            <color indexed="81"/>
            <rFont val="Tahoma"/>
            <family val="2"/>
          </rPr>
          <t xml:space="preserve">
EOL 2023-09-01
Prisjusterat 2024-11-12</t>
        </r>
      </text>
    </comment>
    <comment ref="E63" authorId="0" shapeId="0" xr:uid="{25DA67C9-2841-48EC-AB33-F7322FB41C35}">
      <text>
        <r>
          <rPr>
            <b/>
            <sz val="9"/>
            <color indexed="81"/>
            <rFont val="Tahoma"/>
            <family val="2"/>
          </rPr>
          <t>Karl-Johan Skiver:</t>
        </r>
        <r>
          <rPr>
            <sz val="9"/>
            <color indexed="81"/>
            <rFont val="Tahoma"/>
            <family val="2"/>
          </rPr>
          <t xml:space="preserve">
Valutakursförändring 2023-05-15. Ny Kemikalieskatt 2023-07-01.</t>
        </r>
      </text>
    </comment>
    <comment ref="H63" authorId="0" shapeId="0" xr:uid="{5847D68C-A97A-453C-9843-5AFC7431CCD0}">
      <text>
        <r>
          <rPr>
            <b/>
            <sz val="9"/>
            <color indexed="81"/>
            <rFont val="Tahoma"/>
            <family val="2"/>
          </rPr>
          <t>Karl-Johan Skiver:</t>
        </r>
        <r>
          <rPr>
            <sz val="9"/>
            <color indexed="81"/>
            <rFont val="Tahoma"/>
            <family val="2"/>
          </rPr>
          <t xml:space="preserve">
Prisjusterat 2024-11-12</t>
        </r>
      </text>
    </comment>
    <comment ref="E64" authorId="0" shapeId="0" xr:uid="{6FA6533E-A8B3-4A9E-BD0B-F96C3FB26AD4}">
      <text>
        <r>
          <rPr>
            <b/>
            <sz val="9"/>
            <color indexed="81"/>
            <rFont val="Tahoma"/>
            <family val="2"/>
          </rPr>
          <t>Karl-Johan Skiver:</t>
        </r>
        <r>
          <rPr>
            <sz val="9"/>
            <color indexed="81"/>
            <rFont val="Tahoma"/>
            <family val="2"/>
          </rPr>
          <t xml:space="preserve">
Valutakursförändring 2023-05-15</t>
        </r>
      </text>
    </comment>
    <comment ref="E65" authorId="0" shapeId="0" xr:uid="{08E33BD5-8052-444F-ADB0-C9A5206E9502}">
      <text>
        <r>
          <rPr>
            <b/>
            <sz val="9"/>
            <color indexed="81"/>
            <rFont val="Tahoma"/>
            <family val="2"/>
          </rPr>
          <t>Karl-Johan Skiver:</t>
        </r>
        <r>
          <rPr>
            <sz val="9"/>
            <color indexed="81"/>
            <rFont val="Tahoma"/>
            <family val="2"/>
          </rPr>
          <t xml:space="preserve">
Valutakursförändring 2023-05-15</t>
        </r>
      </text>
    </comment>
    <comment ref="B66" authorId="0" shapeId="0" xr:uid="{B9C8BB9D-7007-4E56-A19F-0FA82848C466}">
      <text>
        <r>
          <rPr>
            <b/>
            <sz val="9"/>
            <color indexed="81"/>
            <rFont val="Tahoma"/>
            <family val="2"/>
          </rPr>
          <t>Karl-Johan Skiver:</t>
        </r>
        <r>
          <rPr>
            <sz val="9"/>
            <color indexed="81"/>
            <rFont val="Tahoma"/>
            <family val="2"/>
          </rPr>
          <t xml:space="preserve">
Prisjusterat EOL 2025-03-13</t>
        </r>
      </text>
    </comment>
    <comment ref="E66" authorId="0" shapeId="0" xr:uid="{D2CE5F5E-3CD6-4D15-B5D3-B3BBA7F17EBF}">
      <text>
        <r>
          <rPr>
            <b/>
            <sz val="9"/>
            <color indexed="81"/>
            <rFont val="Tahoma"/>
            <family val="2"/>
          </rPr>
          <t>Karl-Johan Skiver:</t>
        </r>
        <r>
          <rPr>
            <sz val="9"/>
            <color indexed="81"/>
            <rFont val="Tahoma"/>
            <family val="2"/>
          </rPr>
          <t xml:space="preserve">
Valutakursförändring 2023-05-15</t>
        </r>
      </text>
    </comment>
    <comment ref="E67" authorId="0" shapeId="0" xr:uid="{BB93B05F-F324-4553-9B5A-FB9399079907}">
      <text>
        <r>
          <rPr>
            <b/>
            <sz val="9"/>
            <color indexed="81"/>
            <rFont val="Tahoma"/>
            <family val="2"/>
          </rPr>
          <t>Karl-Johan Skiver:</t>
        </r>
        <r>
          <rPr>
            <sz val="9"/>
            <color indexed="81"/>
            <rFont val="Tahoma"/>
            <family val="2"/>
          </rPr>
          <t xml:space="preserve">
Valutakursförändring 2023-05-15</t>
        </r>
      </text>
    </comment>
    <comment ref="E68" authorId="0" shapeId="0" xr:uid="{37F89345-28A6-48B9-9BB3-BA72B0ECA545}">
      <text>
        <r>
          <rPr>
            <b/>
            <sz val="9"/>
            <color indexed="81"/>
            <rFont val="Tahoma"/>
            <family val="2"/>
          </rPr>
          <t>Karl-Johan Skiver:</t>
        </r>
        <r>
          <rPr>
            <sz val="9"/>
            <color indexed="81"/>
            <rFont val="Tahoma"/>
            <family val="2"/>
          </rPr>
          <t xml:space="preserve">
Valutakursförändring 2023-05-15.
Ny hårdvara 2024-02-14.</t>
        </r>
      </text>
    </comment>
    <comment ref="E69" authorId="0" shapeId="0" xr:uid="{C177E9CA-4807-4287-80E1-8B59E601191D}">
      <text>
        <r>
          <rPr>
            <b/>
            <sz val="9"/>
            <color indexed="81"/>
            <rFont val="Tahoma"/>
            <family val="2"/>
          </rPr>
          <t>Karl-Johan Skiver:</t>
        </r>
        <r>
          <rPr>
            <sz val="9"/>
            <color indexed="81"/>
            <rFont val="Tahoma"/>
            <family val="2"/>
          </rPr>
          <t xml:space="preserve">
Valutakursförändring 2023-05-15</t>
        </r>
      </text>
    </comment>
    <comment ref="E80" authorId="0" shapeId="0" xr:uid="{683EA4CD-AD41-4A0A-BBCF-BF9E37F1E572}">
      <text>
        <r>
          <rPr>
            <b/>
            <sz val="9"/>
            <color indexed="81"/>
            <rFont val="Tahoma"/>
            <family val="2"/>
          </rPr>
          <t>Karl-Johan Skiver:</t>
        </r>
        <r>
          <rPr>
            <sz val="9"/>
            <color indexed="81"/>
            <rFont val="Tahoma"/>
            <family val="2"/>
          </rPr>
          <t xml:space="preserve">
Ny hårdvara 2023-05-15</t>
        </r>
      </text>
    </comment>
    <comment ref="H80" authorId="0" shapeId="0" xr:uid="{A613F57F-D4BF-437B-A284-2826B8892027}">
      <text>
        <r>
          <rPr>
            <b/>
            <sz val="9"/>
            <color indexed="81"/>
            <rFont val="Tahoma"/>
            <family val="2"/>
          </rPr>
          <t>Karl-Johan Skiver:</t>
        </r>
        <r>
          <rPr>
            <sz val="9"/>
            <color indexed="81"/>
            <rFont val="Tahoma"/>
            <family val="2"/>
          </rPr>
          <t xml:space="preserve">
Prisjusterat bytt produkt 2024-11-12</t>
        </r>
      </text>
    </comment>
    <comment ref="E81" authorId="0" shapeId="0" xr:uid="{CD715AD8-0410-4C2B-B300-CAE0BE39CD84}">
      <text>
        <r>
          <rPr>
            <b/>
            <sz val="9"/>
            <color indexed="81"/>
            <rFont val="Tahoma"/>
            <family val="2"/>
          </rPr>
          <t>Karl-Johan Skiver:</t>
        </r>
        <r>
          <rPr>
            <sz val="9"/>
            <color indexed="81"/>
            <rFont val="Tahoma"/>
            <family val="2"/>
          </rPr>
          <t xml:space="preserve">
Valutakursförändring och ny hårdvara 2023-05-15. Ny kemikalieskatt 2023-07-01.</t>
        </r>
      </text>
    </comment>
    <comment ref="H81" authorId="0" shapeId="0" xr:uid="{F8AB30C1-61AA-4CA8-8EB8-28EC1DB484B0}">
      <text>
        <r>
          <rPr>
            <b/>
            <sz val="9"/>
            <color indexed="81"/>
            <rFont val="Tahoma"/>
            <family val="2"/>
          </rPr>
          <t>Karl-Johan Skiver:</t>
        </r>
        <r>
          <rPr>
            <sz val="9"/>
            <color indexed="81"/>
            <rFont val="Tahoma"/>
            <family val="2"/>
          </rPr>
          <t xml:space="preserve">
Prisjusterat 2024-11-12</t>
        </r>
      </text>
    </comment>
    <comment ref="E82" authorId="0" shapeId="0" xr:uid="{15F57A1C-A9A0-459B-B8C4-08EDD72A0702}">
      <text>
        <r>
          <rPr>
            <b/>
            <sz val="9"/>
            <color indexed="81"/>
            <rFont val="Tahoma"/>
            <family val="2"/>
          </rPr>
          <t>Karl-Johan Skiver:</t>
        </r>
        <r>
          <rPr>
            <sz val="9"/>
            <color indexed="81"/>
            <rFont val="Tahoma"/>
            <family val="2"/>
          </rPr>
          <t xml:space="preserve">
Valutakursförändring 2023-05-15</t>
        </r>
      </text>
    </comment>
    <comment ref="E83" authorId="0" shapeId="0" xr:uid="{C3E3F6F4-0B57-40F0-9B8F-E2C5B1251DA6}">
      <text>
        <r>
          <rPr>
            <b/>
            <sz val="9"/>
            <color indexed="81"/>
            <rFont val="Tahoma"/>
            <family val="2"/>
          </rPr>
          <t>Karl-Johan Skiver:</t>
        </r>
        <r>
          <rPr>
            <sz val="9"/>
            <color indexed="81"/>
            <rFont val="Tahoma"/>
            <family val="2"/>
          </rPr>
          <t xml:space="preserve">
Valutakursförändring 2023-05-15</t>
        </r>
      </text>
    </comment>
    <comment ref="E84" authorId="0" shapeId="0" xr:uid="{300644FC-C27A-4EE9-8557-236F89810B52}">
      <text>
        <r>
          <rPr>
            <b/>
            <sz val="9"/>
            <color indexed="81"/>
            <rFont val="Tahoma"/>
            <family val="2"/>
          </rPr>
          <t>Karl-Johan Skiver:</t>
        </r>
        <r>
          <rPr>
            <sz val="9"/>
            <color indexed="81"/>
            <rFont val="Tahoma"/>
            <family val="2"/>
          </rPr>
          <t xml:space="preserve">
Valutakursförändring 2023-05-15</t>
        </r>
      </text>
    </comment>
    <comment ref="E85" authorId="0" shapeId="0" xr:uid="{DD9DC63A-CF32-44F9-B17D-B9861EACC7FB}">
      <text>
        <r>
          <rPr>
            <b/>
            <sz val="9"/>
            <color indexed="81"/>
            <rFont val="Tahoma"/>
            <family val="2"/>
          </rPr>
          <t>Karl-Johan Skiver:</t>
        </r>
        <r>
          <rPr>
            <sz val="9"/>
            <color indexed="81"/>
            <rFont val="Tahoma"/>
            <family val="2"/>
          </rPr>
          <t xml:space="preserve">
Valutakursförändring och ny hårdvara 2023-05-15</t>
        </r>
      </text>
    </comment>
    <comment ref="E86" authorId="0" shapeId="0" xr:uid="{B2150189-0034-41E8-8BB0-EEA98556346D}">
      <text>
        <r>
          <rPr>
            <b/>
            <sz val="9"/>
            <color indexed="81"/>
            <rFont val="Tahoma"/>
            <family val="2"/>
          </rPr>
          <t>Karl-Johan Skiver:</t>
        </r>
        <r>
          <rPr>
            <sz val="9"/>
            <color indexed="81"/>
            <rFont val="Tahoma"/>
            <family val="2"/>
          </rPr>
          <t xml:space="preserve">
Valutakursförändring 2023-05-15</t>
        </r>
      </text>
    </comment>
    <comment ref="B95" authorId="0" shapeId="0" xr:uid="{2A4E0EDA-CCEF-440D-94E5-8C5511255548}">
      <text>
        <r>
          <rPr>
            <b/>
            <sz val="9"/>
            <color indexed="81"/>
            <rFont val="Tahoma"/>
            <family val="2"/>
          </rPr>
          <t>Karl-Johan Skiver:</t>
        </r>
        <r>
          <rPr>
            <sz val="9"/>
            <color indexed="81"/>
            <rFont val="Tahoma"/>
            <family val="2"/>
          </rPr>
          <t xml:space="preserve">
Bytt produkt EOL 2025-03-13</t>
        </r>
      </text>
    </comment>
    <comment ref="C95" authorId="0" shapeId="0" xr:uid="{44AF7CD8-8D6D-4BF6-BC1E-AC6F83633817}">
      <text>
        <r>
          <rPr>
            <b/>
            <sz val="9"/>
            <color indexed="81"/>
            <rFont val="Tahoma"/>
            <family val="2"/>
          </rPr>
          <t>Karl-Johan Skiver:</t>
        </r>
        <r>
          <rPr>
            <sz val="9"/>
            <color indexed="81"/>
            <rFont val="Tahoma"/>
            <family val="2"/>
          </rPr>
          <t xml:space="preserve">
Bytt produkt 2024-11-12</t>
        </r>
      </text>
    </comment>
    <comment ref="D95" authorId="0" shapeId="0" xr:uid="{6B20ECDB-6BF5-41DC-87F1-5B1A67E47DC8}">
      <text>
        <r>
          <rPr>
            <b/>
            <sz val="9"/>
            <color indexed="81"/>
            <rFont val="Tahoma"/>
            <family val="2"/>
          </rPr>
          <t>Karl-Johan Skiver:</t>
        </r>
        <r>
          <rPr>
            <sz val="9"/>
            <color indexed="81"/>
            <rFont val="Tahoma"/>
            <family val="2"/>
          </rPr>
          <t xml:space="preserve">
Bytt produkt 2024-11-12</t>
        </r>
      </text>
    </comment>
    <comment ref="F95" authorId="0" shapeId="0" xr:uid="{CF963616-7455-4AF4-8871-FF24E2DD9829}">
      <text>
        <r>
          <rPr>
            <b/>
            <sz val="9"/>
            <color indexed="81"/>
            <rFont val="Tahoma"/>
            <family val="2"/>
          </rPr>
          <t>Karl-Johan Skiver:</t>
        </r>
        <r>
          <rPr>
            <sz val="9"/>
            <color indexed="81"/>
            <rFont val="Tahoma"/>
            <family val="2"/>
          </rPr>
          <t xml:space="preserve">
Bytt produkt EOL 2024-12-04</t>
        </r>
      </text>
    </comment>
    <comment ref="H95" authorId="0" shapeId="0" xr:uid="{7CB3FBEE-016F-4C2B-B265-E148D40F3965}">
      <text>
        <r>
          <rPr>
            <b/>
            <sz val="9"/>
            <color indexed="81"/>
            <rFont val="Tahoma"/>
            <family val="2"/>
          </rPr>
          <t>Karl-Johan Skiver:</t>
        </r>
        <r>
          <rPr>
            <sz val="9"/>
            <color indexed="81"/>
            <rFont val="Tahoma"/>
            <family val="2"/>
          </rPr>
          <t xml:space="preserve">
Prisjusterat bytt produkt 2024-11-12
EOL bytt produkt 2025-06-23</t>
        </r>
      </text>
    </comment>
    <comment ref="B96" authorId="0" shapeId="0" xr:uid="{8AD2F6D0-2949-4573-BDF5-46DEFCE442B7}">
      <text>
        <r>
          <rPr>
            <b/>
            <sz val="9"/>
            <color indexed="81"/>
            <rFont val="Tahoma"/>
            <family val="2"/>
          </rPr>
          <t>Karl-Johan Skiver:</t>
        </r>
        <r>
          <rPr>
            <sz val="9"/>
            <color indexed="81"/>
            <rFont val="Tahoma"/>
            <family val="2"/>
          </rPr>
          <t xml:space="preserve">
Bytt produkt EOL 2025-03-13</t>
        </r>
      </text>
    </comment>
    <comment ref="C96" authorId="0" shapeId="0" xr:uid="{3CD75CAF-5060-4C9A-85CB-B2D21BB80A4B}">
      <text>
        <r>
          <rPr>
            <b/>
            <sz val="9"/>
            <color indexed="81"/>
            <rFont val="Tahoma"/>
            <family val="2"/>
          </rPr>
          <t>Karl-Johan Skiver:</t>
        </r>
        <r>
          <rPr>
            <sz val="9"/>
            <color indexed="81"/>
            <rFont val="Tahoma"/>
            <family val="2"/>
          </rPr>
          <t xml:space="preserve">
Bytt produkt 2024-11-12</t>
        </r>
      </text>
    </comment>
    <comment ref="D96" authorId="0" shapeId="0" xr:uid="{F024F13A-9DAD-4653-AA87-8ED0C6C16260}">
      <text>
        <r>
          <rPr>
            <b/>
            <sz val="9"/>
            <color indexed="81"/>
            <rFont val="Tahoma"/>
            <family val="2"/>
          </rPr>
          <t>Karl-Johan Skiver:</t>
        </r>
        <r>
          <rPr>
            <sz val="9"/>
            <color indexed="81"/>
            <rFont val="Tahoma"/>
            <family val="2"/>
          </rPr>
          <t xml:space="preserve">
Bytt produkt 2024-11-12</t>
        </r>
      </text>
    </comment>
    <comment ref="F96" authorId="0" shapeId="0" xr:uid="{714E6E9B-E527-4FCD-8E33-5C5B6E615F35}">
      <text>
        <r>
          <rPr>
            <b/>
            <sz val="9"/>
            <color indexed="81"/>
            <rFont val="Tahoma"/>
            <family val="2"/>
          </rPr>
          <t>Karl-Johan Skiver:</t>
        </r>
        <r>
          <rPr>
            <sz val="9"/>
            <color indexed="81"/>
            <rFont val="Tahoma"/>
            <family val="2"/>
          </rPr>
          <t xml:space="preserve">
Bytt produkt EOL 2024-12-04</t>
        </r>
      </text>
    </comment>
    <comment ref="H96" authorId="0" shapeId="0" xr:uid="{9B8C40EE-40AF-4C66-BC98-631D85F3B69F}">
      <text>
        <r>
          <rPr>
            <b/>
            <sz val="9"/>
            <color indexed="81"/>
            <rFont val="Tahoma"/>
            <family val="2"/>
          </rPr>
          <t>Karl-Johan Skiver:</t>
        </r>
        <r>
          <rPr>
            <sz val="9"/>
            <color indexed="81"/>
            <rFont val="Tahoma"/>
            <family val="2"/>
          </rPr>
          <t xml:space="preserve">
Prisjusterat bytt produkt 2024-11-12
EOL bytt produkt 2025-06-23</t>
        </r>
      </text>
    </comment>
    <comment ref="B97" authorId="0" shapeId="0" xr:uid="{AEC96459-737A-4912-861E-7991358C7E21}">
      <text>
        <r>
          <rPr>
            <b/>
            <sz val="9"/>
            <color indexed="81"/>
            <rFont val="Tahoma"/>
            <family val="2"/>
          </rPr>
          <t>Karl-Johan Skiver:</t>
        </r>
        <r>
          <rPr>
            <sz val="9"/>
            <color indexed="81"/>
            <rFont val="Tahoma"/>
            <family val="2"/>
          </rPr>
          <t xml:space="preserve">
Bytt produkt EOL 2025-03-13</t>
        </r>
      </text>
    </comment>
    <comment ref="C97" authorId="0" shapeId="0" xr:uid="{6A642BDE-3C64-40AD-A805-90F716E30602}">
      <text>
        <r>
          <rPr>
            <b/>
            <sz val="9"/>
            <color indexed="81"/>
            <rFont val="Tahoma"/>
            <family val="2"/>
          </rPr>
          <t>Karl-Johan Skiver:</t>
        </r>
        <r>
          <rPr>
            <sz val="9"/>
            <color indexed="81"/>
            <rFont val="Tahoma"/>
            <family val="2"/>
          </rPr>
          <t xml:space="preserve">
Bytt produkt 2024-11-12</t>
        </r>
      </text>
    </comment>
    <comment ref="D97" authorId="0" shapeId="0" xr:uid="{B333893A-E420-489D-8207-A8BB538C7CB0}">
      <text>
        <r>
          <rPr>
            <b/>
            <sz val="9"/>
            <color indexed="81"/>
            <rFont val="Tahoma"/>
            <family val="2"/>
          </rPr>
          <t>Karl-Johan Skiver:</t>
        </r>
        <r>
          <rPr>
            <sz val="9"/>
            <color indexed="81"/>
            <rFont val="Tahoma"/>
            <family val="2"/>
          </rPr>
          <t xml:space="preserve">
Bytt produkt 2024-11-12</t>
        </r>
      </text>
    </comment>
    <comment ref="F97" authorId="0" shapeId="0" xr:uid="{D09E885D-E66C-4FDA-99EE-177C706D95AA}">
      <text>
        <r>
          <rPr>
            <b/>
            <sz val="9"/>
            <color indexed="81"/>
            <rFont val="Tahoma"/>
            <family val="2"/>
          </rPr>
          <t>Karl-Johan Skiver:</t>
        </r>
        <r>
          <rPr>
            <sz val="9"/>
            <color indexed="81"/>
            <rFont val="Tahoma"/>
            <family val="2"/>
          </rPr>
          <t xml:space="preserve">
Bytt produkt EOL 2024-12-04</t>
        </r>
      </text>
    </comment>
    <comment ref="H97" authorId="0" shapeId="0" xr:uid="{8DEFEE29-8C55-46D3-B428-884F6A925F95}">
      <text>
        <r>
          <rPr>
            <b/>
            <sz val="9"/>
            <color indexed="81"/>
            <rFont val="Tahoma"/>
            <family val="2"/>
          </rPr>
          <t>Karl-Johan Skiver:</t>
        </r>
        <r>
          <rPr>
            <sz val="9"/>
            <color indexed="81"/>
            <rFont val="Tahoma"/>
            <family val="2"/>
          </rPr>
          <t xml:space="preserve">
Prisjusterat bytt produkt 2024-11-12
EOL bytt produkt 2025-06-23</t>
        </r>
      </text>
    </comment>
    <comment ref="B98" authorId="0" shapeId="0" xr:uid="{82E8754B-145A-4EAC-B56E-6C939AF3A3F0}">
      <text>
        <r>
          <rPr>
            <b/>
            <sz val="9"/>
            <color indexed="81"/>
            <rFont val="Tahoma"/>
            <family val="2"/>
          </rPr>
          <t>Karl-Johan Skiver:</t>
        </r>
        <r>
          <rPr>
            <sz val="9"/>
            <color indexed="81"/>
            <rFont val="Tahoma"/>
            <family val="2"/>
          </rPr>
          <t xml:space="preserve">
Bytt produkt EOL 2025-03-13</t>
        </r>
      </text>
    </comment>
    <comment ref="C98" authorId="0" shapeId="0" xr:uid="{E9D1AA19-A227-4DD2-A4BF-60B50E0371BF}">
      <text>
        <r>
          <rPr>
            <b/>
            <sz val="9"/>
            <color indexed="81"/>
            <rFont val="Tahoma"/>
            <family val="2"/>
          </rPr>
          <t>Karl-Johan Skiver:</t>
        </r>
        <r>
          <rPr>
            <sz val="9"/>
            <color indexed="81"/>
            <rFont val="Tahoma"/>
            <family val="2"/>
          </rPr>
          <t xml:space="preserve">
Bytt produkt 2024-11-12</t>
        </r>
      </text>
    </comment>
    <comment ref="D98" authorId="0" shapeId="0" xr:uid="{1A2C2E3E-9A97-4E52-9440-AF6825F9A267}">
      <text>
        <r>
          <rPr>
            <b/>
            <sz val="9"/>
            <color indexed="81"/>
            <rFont val="Tahoma"/>
            <family val="2"/>
          </rPr>
          <t>Karl-Johan Skiver:</t>
        </r>
        <r>
          <rPr>
            <sz val="9"/>
            <color indexed="81"/>
            <rFont val="Tahoma"/>
            <family val="2"/>
          </rPr>
          <t xml:space="preserve">
Bytt produkt 2024-11-12</t>
        </r>
      </text>
    </comment>
    <comment ref="F98" authorId="0" shapeId="0" xr:uid="{158B8CCE-8452-48A8-B5B7-C68FCF39F321}">
      <text>
        <r>
          <rPr>
            <b/>
            <sz val="9"/>
            <color indexed="81"/>
            <rFont val="Tahoma"/>
            <family val="2"/>
          </rPr>
          <t>Karl-Johan Skiver:</t>
        </r>
        <r>
          <rPr>
            <sz val="9"/>
            <color indexed="81"/>
            <rFont val="Tahoma"/>
            <family val="2"/>
          </rPr>
          <t xml:space="preserve">
Bytt produkt EOL 2024-12-04</t>
        </r>
      </text>
    </comment>
    <comment ref="H98" authorId="0" shapeId="0" xr:uid="{D0696421-5672-4785-AA84-E13B41ED1DD9}">
      <text>
        <r>
          <rPr>
            <b/>
            <sz val="9"/>
            <color indexed="81"/>
            <rFont val="Tahoma"/>
            <family val="2"/>
          </rPr>
          <t>Karl-Johan Skiver:</t>
        </r>
        <r>
          <rPr>
            <sz val="9"/>
            <color indexed="81"/>
            <rFont val="Tahoma"/>
            <family val="2"/>
          </rPr>
          <t xml:space="preserve">
Prisjusterat bytt produkt 2024-11-12
EOL bytt produkt 2025-06-23</t>
        </r>
      </text>
    </comment>
    <comment ref="B99" authorId="0" shapeId="0" xr:uid="{005515CC-5D5E-4212-A87E-ECF10590EB2C}">
      <text>
        <r>
          <rPr>
            <b/>
            <sz val="9"/>
            <color indexed="81"/>
            <rFont val="Tahoma"/>
            <family val="2"/>
          </rPr>
          <t>Karl-Johan Skiver:</t>
        </r>
        <r>
          <rPr>
            <sz val="9"/>
            <color indexed="81"/>
            <rFont val="Tahoma"/>
            <family val="2"/>
          </rPr>
          <t xml:space="preserve">
Prisjusterat EOL 2025-03-13</t>
        </r>
      </text>
    </comment>
    <comment ref="E99" authorId="0" shapeId="0" xr:uid="{B876E8CA-5891-4FCA-BBBE-78F69E984046}">
      <text>
        <r>
          <rPr>
            <b/>
            <sz val="9"/>
            <color indexed="81"/>
            <rFont val="Tahoma"/>
            <family val="2"/>
          </rPr>
          <t>Karl-Johan Skiver:</t>
        </r>
        <r>
          <rPr>
            <sz val="9"/>
            <color indexed="81"/>
            <rFont val="Tahoma"/>
            <family val="2"/>
          </rPr>
          <t xml:space="preserve">
Valutakursförändring 2023-05-15. Ny kemikalieskatt 2023-07-01.</t>
        </r>
      </text>
    </comment>
    <comment ref="F99" authorId="0" shapeId="0" xr:uid="{DB2A3A29-54DC-42B7-B907-12BA659BBC78}">
      <text>
        <r>
          <rPr>
            <b/>
            <sz val="9"/>
            <color indexed="81"/>
            <rFont val="Tahoma"/>
            <family val="2"/>
          </rPr>
          <t>Karl-Johan Skiver:</t>
        </r>
        <r>
          <rPr>
            <sz val="9"/>
            <color indexed="81"/>
            <rFont val="Tahoma"/>
            <family val="2"/>
          </rPr>
          <t xml:space="preserve">
Prisjusterat 2024-11-12</t>
        </r>
      </text>
    </comment>
    <comment ref="H99" authorId="0" shapeId="0" xr:uid="{292C0231-A76C-412F-9EBB-9BCB2ECC3D13}">
      <text>
        <r>
          <rPr>
            <b/>
            <sz val="9"/>
            <color indexed="81"/>
            <rFont val="Tahoma"/>
            <family val="2"/>
          </rPr>
          <t>Karl-Johan Skiver:</t>
        </r>
        <r>
          <rPr>
            <sz val="9"/>
            <color indexed="81"/>
            <rFont val="Tahoma"/>
            <family val="2"/>
          </rPr>
          <t xml:space="preserve">
Valutakursförändring 2022-12-19
Prisjusterat 2024-11-12
Prisjusterat EOL 2025-06-23</t>
        </r>
      </text>
    </comment>
    <comment ref="B100" authorId="0" shapeId="0" xr:uid="{F86D647D-941B-449D-A61B-B4B821F1B097}">
      <text>
        <r>
          <rPr>
            <b/>
            <sz val="9"/>
            <color indexed="81"/>
            <rFont val="Tahoma"/>
            <family val="2"/>
          </rPr>
          <t>Karl-Johan Skiver:</t>
        </r>
        <r>
          <rPr>
            <sz val="9"/>
            <color indexed="81"/>
            <rFont val="Tahoma"/>
            <family val="2"/>
          </rPr>
          <t xml:space="preserve">
Prisjusterat EOL 2025-03-13</t>
        </r>
      </text>
    </comment>
    <comment ref="C100" authorId="0" shapeId="0" xr:uid="{7687615C-3373-414D-AA3B-485D90189FED}">
      <text>
        <r>
          <rPr>
            <b/>
            <sz val="9"/>
            <color indexed="81"/>
            <rFont val="Tahoma"/>
            <family val="2"/>
          </rPr>
          <t>Karl-Johan Skiver:</t>
        </r>
        <r>
          <rPr>
            <sz val="9"/>
            <color indexed="81"/>
            <rFont val="Tahoma"/>
            <family val="2"/>
          </rPr>
          <t xml:space="preserve">
Prisjusterat 2024-11-12</t>
        </r>
      </text>
    </comment>
    <comment ref="E100" authorId="0" shapeId="0" xr:uid="{4640FEF8-E253-4148-B51B-4609AB30E8A6}">
      <text>
        <r>
          <rPr>
            <b/>
            <sz val="9"/>
            <color indexed="81"/>
            <rFont val="Tahoma"/>
            <family val="2"/>
          </rPr>
          <t>Karl-Johan Skiver:</t>
        </r>
        <r>
          <rPr>
            <sz val="9"/>
            <color indexed="81"/>
            <rFont val="Tahoma"/>
            <family val="2"/>
          </rPr>
          <t xml:space="preserve">
Valutakursförändring 2023-05-15. Ny kemikalieskatt 2023-07-01.</t>
        </r>
      </text>
    </comment>
    <comment ref="F100" authorId="0" shapeId="0" xr:uid="{D1C8B6A5-3AF3-4513-9CE2-6AEA828BB2FE}">
      <text>
        <r>
          <rPr>
            <b/>
            <sz val="9"/>
            <color indexed="81"/>
            <rFont val="Tahoma"/>
            <family val="2"/>
          </rPr>
          <t>Karl-Johan Skiver:</t>
        </r>
        <r>
          <rPr>
            <sz val="9"/>
            <color indexed="81"/>
            <rFont val="Tahoma"/>
            <family val="2"/>
          </rPr>
          <t xml:space="preserve">
Prisjusterat 2024-11-12</t>
        </r>
      </text>
    </comment>
    <comment ref="H100" authorId="0" shapeId="0" xr:uid="{C8A21BAB-2738-4F70-9487-80B90A1478A1}">
      <text>
        <r>
          <rPr>
            <b/>
            <sz val="9"/>
            <color indexed="81"/>
            <rFont val="Tahoma"/>
            <family val="2"/>
          </rPr>
          <t>Karl-Johan Skiver:</t>
        </r>
        <r>
          <rPr>
            <sz val="9"/>
            <color indexed="81"/>
            <rFont val="Tahoma"/>
            <family val="2"/>
          </rPr>
          <t xml:space="preserve">
Valutakursförändring 2022-12-19
Prisjusterat 2024-11-12
Prisjusterat EOL 2025-06-23</t>
        </r>
      </text>
    </comment>
    <comment ref="B101" authorId="0" shapeId="0" xr:uid="{B7B77728-C9FD-4C90-86DF-D593964FA2A1}">
      <text>
        <r>
          <rPr>
            <b/>
            <sz val="9"/>
            <color indexed="81"/>
            <rFont val="Tahoma"/>
            <family val="2"/>
          </rPr>
          <t>Karl-Johan Skiver:</t>
        </r>
        <r>
          <rPr>
            <sz val="9"/>
            <color indexed="81"/>
            <rFont val="Tahoma"/>
            <family val="2"/>
          </rPr>
          <t xml:space="preserve">
Prisjusterat EOL 2025-03-13</t>
        </r>
      </text>
    </comment>
    <comment ref="E101" authorId="0" shapeId="0" xr:uid="{73897B48-B42F-4F55-B9F0-EED28AB21FC4}">
      <text>
        <r>
          <rPr>
            <b/>
            <sz val="9"/>
            <color indexed="81"/>
            <rFont val="Tahoma"/>
            <family val="2"/>
          </rPr>
          <t>Karl-Johan Skiver:</t>
        </r>
        <r>
          <rPr>
            <sz val="9"/>
            <color indexed="81"/>
            <rFont val="Tahoma"/>
            <family val="2"/>
          </rPr>
          <t xml:space="preserve">
Valutakursförändring  2023-05-15</t>
        </r>
      </text>
    </comment>
    <comment ref="B102" authorId="0" shapeId="0" xr:uid="{36A160FB-DAAC-4979-BCF9-6F5D04B1F2AC}">
      <text>
        <r>
          <rPr>
            <b/>
            <sz val="9"/>
            <color indexed="81"/>
            <rFont val="Tahoma"/>
            <family val="2"/>
          </rPr>
          <t>Karl-Johan Skiver:</t>
        </r>
        <r>
          <rPr>
            <sz val="9"/>
            <color indexed="81"/>
            <rFont val="Tahoma"/>
            <family val="2"/>
          </rPr>
          <t xml:space="preserve">
Prisjusterat EOL 2025-03-13</t>
        </r>
      </text>
    </comment>
    <comment ref="E102" authorId="0" shapeId="0" xr:uid="{2E5FD458-7F23-4CCE-B353-ACE5DD52F2E9}">
      <text>
        <r>
          <rPr>
            <b/>
            <sz val="9"/>
            <color indexed="81"/>
            <rFont val="Tahoma"/>
            <family val="2"/>
          </rPr>
          <t>Karl-Johan Skiver:</t>
        </r>
        <r>
          <rPr>
            <sz val="9"/>
            <color indexed="81"/>
            <rFont val="Tahoma"/>
            <family val="2"/>
          </rPr>
          <t xml:space="preserve">
Valutakursförändring 2023-05-15</t>
        </r>
      </text>
    </comment>
    <comment ref="B103" authorId="0" shapeId="0" xr:uid="{612E6A22-0462-4B14-A1F0-E67C6B22F64B}">
      <text>
        <r>
          <rPr>
            <b/>
            <sz val="9"/>
            <color indexed="81"/>
            <rFont val="Tahoma"/>
            <family val="2"/>
          </rPr>
          <t>Karl-Johan Skiver:</t>
        </r>
        <r>
          <rPr>
            <sz val="9"/>
            <color indexed="81"/>
            <rFont val="Tahoma"/>
            <family val="2"/>
          </rPr>
          <t xml:space="preserve">
Prisjusterat EOL 2025-03-13</t>
        </r>
      </text>
    </comment>
    <comment ref="E103" authorId="0" shapeId="0" xr:uid="{0A37B75B-4F1F-4419-B9BF-95BCB5C7F14F}">
      <text>
        <r>
          <rPr>
            <b/>
            <sz val="9"/>
            <color indexed="81"/>
            <rFont val="Tahoma"/>
            <family val="2"/>
          </rPr>
          <t>Karl-Johan Skiver:</t>
        </r>
        <r>
          <rPr>
            <sz val="9"/>
            <color indexed="81"/>
            <rFont val="Tahoma"/>
            <family val="2"/>
          </rPr>
          <t xml:space="preserve">
Valutakursförändring 2023-05-15</t>
        </r>
      </text>
    </comment>
    <comment ref="B104" authorId="0" shapeId="0" xr:uid="{5A3F042A-A263-4290-815C-6CE4EF6851B7}">
      <text>
        <r>
          <rPr>
            <b/>
            <sz val="9"/>
            <color indexed="81"/>
            <rFont val="Tahoma"/>
            <family val="2"/>
          </rPr>
          <t>Karl-Johan Skiver:</t>
        </r>
        <r>
          <rPr>
            <sz val="9"/>
            <color indexed="81"/>
            <rFont val="Tahoma"/>
            <family val="2"/>
          </rPr>
          <t xml:space="preserve">
Prisjusterat EOL 2025-03-13</t>
        </r>
      </text>
    </comment>
    <comment ref="E104" authorId="0" shapeId="0" xr:uid="{AB1389E8-FD76-4A62-BD3B-5DB10CF0555A}">
      <text>
        <r>
          <rPr>
            <b/>
            <sz val="9"/>
            <color indexed="81"/>
            <rFont val="Tahoma"/>
            <family val="2"/>
          </rPr>
          <t>Karl-Johan Skiver:</t>
        </r>
        <r>
          <rPr>
            <sz val="9"/>
            <color indexed="81"/>
            <rFont val="Tahoma"/>
            <family val="2"/>
          </rPr>
          <t xml:space="preserve">
Valutakursförändring 2023-05-15</t>
        </r>
      </text>
    </comment>
    <comment ref="B105" authorId="0" shapeId="0" xr:uid="{6333057A-1BC9-434B-AD28-DDB33293F75E}">
      <text>
        <r>
          <rPr>
            <b/>
            <sz val="9"/>
            <color indexed="81"/>
            <rFont val="Tahoma"/>
            <family val="2"/>
          </rPr>
          <t>Karl-Johan Skiver:</t>
        </r>
        <r>
          <rPr>
            <sz val="9"/>
            <color indexed="81"/>
            <rFont val="Tahoma"/>
            <family val="2"/>
          </rPr>
          <t xml:space="preserve">
Prisjusterat EOL 2025-03-13</t>
        </r>
      </text>
    </comment>
    <comment ref="E105" authorId="0" shapeId="0" xr:uid="{CFE6D6FE-D54D-42E4-91D7-245B6906F453}">
      <text>
        <r>
          <rPr>
            <b/>
            <sz val="9"/>
            <color indexed="81"/>
            <rFont val="Tahoma"/>
            <family val="2"/>
          </rPr>
          <t>Karl-Johan Skiver:</t>
        </r>
        <r>
          <rPr>
            <sz val="9"/>
            <color indexed="81"/>
            <rFont val="Tahoma"/>
            <family val="2"/>
          </rPr>
          <t xml:space="preserve">
Valutakursförändring och ny hårdvara 2023-05-15</t>
        </r>
      </text>
    </comment>
    <comment ref="B106" authorId="0" shapeId="0" xr:uid="{50EBD5D6-7354-4F26-BBDE-29CD9735F694}">
      <text>
        <r>
          <rPr>
            <b/>
            <sz val="9"/>
            <color indexed="81"/>
            <rFont val="Tahoma"/>
            <family val="2"/>
          </rPr>
          <t>Karl-Johan Skiver:</t>
        </r>
        <r>
          <rPr>
            <sz val="9"/>
            <color indexed="81"/>
            <rFont val="Tahoma"/>
            <family val="2"/>
          </rPr>
          <t xml:space="preserve">
Prisjusterat EOL 2025-03-13</t>
        </r>
      </text>
    </comment>
    <comment ref="E106" authorId="0" shapeId="0" xr:uid="{E7EA1DC3-F55C-4A87-8ECF-F4F900E1EE64}">
      <text>
        <r>
          <rPr>
            <b/>
            <sz val="9"/>
            <color indexed="81"/>
            <rFont val="Tahoma"/>
            <family val="2"/>
          </rPr>
          <t>Karl-Johan Skiver:</t>
        </r>
        <r>
          <rPr>
            <sz val="9"/>
            <color indexed="81"/>
            <rFont val="Tahoma"/>
            <family val="2"/>
          </rPr>
          <t xml:space="preserve">
Valutakursförändring 2023-05-15</t>
        </r>
      </text>
    </comment>
    <comment ref="B107" authorId="0" shapeId="0" xr:uid="{E2A055F7-AED1-44BE-9C13-795144C42120}">
      <text>
        <r>
          <rPr>
            <b/>
            <sz val="9"/>
            <color indexed="81"/>
            <rFont val="Tahoma"/>
            <family val="2"/>
          </rPr>
          <t>Karl-Johan Skiver:</t>
        </r>
        <r>
          <rPr>
            <sz val="9"/>
            <color indexed="81"/>
            <rFont val="Tahoma"/>
            <family val="2"/>
          </rPr>
          <t xml:space="preserve">
Prisjusterat EOL 2025-03-13</t>
        </r>
      </text>
    </comment>
    <comment ref="E107" authorId="0" shapeId="0" xr:uid="{D4777AA1-3722-4B19-9FA3-4C5371BA4390}">
      <text>
        <r>
          <rPr>
            <b/>
            <sz val="9"/>
            <color indexed="81"/>
            <rFont val="Tahoma"/>
            <family val="2"/>
          </rPr>
          <t>Karl-Johan Skiver:</t>
        </r>
        <r>
          <rPr>
            <sz val="9"/>
            <color indexed="81"/>
            <rFont val="Tahoma"/>
            <family val="2"/>
          </rPr>
          <t xml:space="preserve">
Valutakursförändring och ny hårdvara 2023-05-15</t>
        </r>
      </text>
    </comment>
    <comment ref="E108" authorId="0" shapeId="0" xr:uid="{149A0232-B9CC-45B9-86F8-2254A3F13E8C}">
      <text>
        <r>
          <rPr>
            <b/>
            <sz val="9"/>
            <color indexed="81"/>
            <rFont val="Tahoma"/>
            <family val="2"/>
          </rPr>
          <t>Karl-Johan Skiver:</t>
        </r>
        <r>
          <rPr>
            <sz val="9"/>
            <color indexed="81"/>
            <rFont val="Tahoma"/>
            <family val="2"/>
          </rPr>
          <t xml:space="preserve">
Valutakursförändring 2023-05-15</t>
        </r>
      </text>
    </comment>
    <comment ref="B117" authorId="0" shapeId="0" xr:uid="{C881EA6B-C40E-460A-A844-589A3F80E5FF}">
      <text>
        <r>
          <rPr>
            <b/>
            <sz val="9"/>
            <color indexed="81"/>
            <rFont val="Tahoma"/>
            <family val="2"/>
          </rPr>
          <t>Karl-Johan Skiver:</t>
        </r>
        <r>
          <rPr>
            <sz val="9"/>
            <color indexed="81"/>
            <rFont val="Tahoma"/>
            <family val="2"/>
          </rPr>
          <t xml:space="preserve">
Ny produkt 2023-01-23 EOL
Ny produkt 2024-06-12 EOL
Bytt produkt EOL 2025-03-13</t>
        </r>
      </text>
    </comment>
    <comment ref="D117" authorId="0" shapeId="0" xr:uid="{60D57694-5FF2-405E-B16F-D4AF4C46B509}">
      <text>
        <r>
          <rPr>
            <b/>
            <sz val="9"/>
            <color indexed="81"/>
            <rFont val="Tahoma"/>
            <family val="2"/>
          </rPr>
          <t>Karl-Johan Skiver:</t>
        </r>
        <r>
          <rPr>
            <sz val="9"/>
            <color indexed="81"/>
            <rFont val="Tahoma"/>
            <family val="2"/>
          </rPr>
          <t xml:space="preserve">
Bytt produkt 2024-11-12</t>
        </r>
      </text>
    </comment>
    <comment ref="E117" authorId="0" shapeId="0" xr:uid="{82F355F0-58B1-4660-B0B8-51DB30DB089B}">
      <text>
        <r>
          <rPr>
            <b/>
            <sz val="9"/>
            <color indexed="81"/>
            <rFont val="Tahoma"/>
            <family val="2"/>
          </rPr>
          <t>Karl-Johan Skiver:</t>
        </r>
        <r>
          <rPr>
            <sz val="9"/>
            <color indexed="81"/>
            <rFont val="Tahoma"/>
            <family val="2"/>
          </rPr>
          <t xml:space="preserve">
Ny hårdvara 2023-05-15</t>
        </r>
      </text>
    </comment>
    <comment ref="H117" authorId="0" shapeId="0" xr:uid="{C7159F67-0309-477F-BD83-A96263293E31}">
      <text>
        <r>
          <rPr>
            <b/>
            <sz val="9"/>
            <color indexed="81"/>
            <rFont val="Tahoma"/>
            <family val="2"/>
          </rPr>
          <t>Karl-Johan Skiver:</t>
        </r>
        <r>
          <rPr>
            <sz val="9"/>
            <color indexed="81"/>
            <rFont val="Tahoma"/>
            <family val="2"/>
          </rPr>
          <t xml:space="preserve">
Ny produkt 2022-12-19 EOL
Prisjusterat bytt produkt 2024-11-12</t>
        </r>
      </text>
    </comment>
    <comment ref="B118" authorId="0" shapeId="0" xr:uid="{22D64926-ED48-442C-ACFD-C917723B17F4}">
      <text>
        <r>
          <rPr>
            <b/>
            <sz val="9"/>
            <color indexed="81"/>
            <rFont val="Tahoma"/>
            <family val="2"/>
          </rPr>
          <t>Karl-Johan Skiver:</t>
        </r>
        <r>
          <rPr>
            <sz val="9"/>
            <color indexed="81"/>
            <rFont val="Tahoma"/>
            <family val="2"/>
          </rPr>
          <t xml:space="preserve">
Ny produkt 2023-01-23 EOL
Ny produkt 2024-06-12 EOL
Bytt produkt EOL 2025-03-13</t>
        </r>
      </text>
    </comment>
    <comment ref="D118" authorId="0" shapeId="0" xr:uid="{1475AE55-1216-4C37-BACF-275081443B31}">
      <text>
        <r>
          <rPr>
            <b/>
            <sz val="9"/>
            <color indexed="81"/>
            <rFont val="Tahoma"/>
            <family val="2"/>
          </rPr>
          <t>Karl-Johan Skiver:</t>
        </r>
        <r>
          <rPr>
            <sz val="9"/>
            <color indexed="81"/>
            <rFont val="Tahoma"/>
            <family val="2"/>
          </rPr>
          <t xml:space="preserve">
Bytt produkt 2024-11-12</t>
        </r>
      </text>
    </comment>
    <comment ref="E118" authorId="0" shapeId="0" xr:uid="{DE74EE14-C361-4939-881D-04629A6A032F}">
      <text>
        <r>
          <rPr>
            <b/>
            <sz val="9"/>
            <color indexed="81"/>
            <rFont val="Tahoma"/>
            <family val="2"/>
          </rPr>
          <t>Karl-Johan Skiver:</t>
        </r>
        <r>
          <rPr>
            <sz val="9"/>
            <color indexed="81"/>
            <rFont val="Tahoma"/>
            <family val="2"/>
          </rPr>
          <t xml:space="preserve">
Ny hårdvara 2023-05-15</t>
        </r>
      </text>
    </comment>
    <comment ref="H118" authorId="0" shapeId="0" xr:uid="{C0750A49-14DE-45E0-A456-E3FA86D49716}">
      <text>
        <r>
          <rPr>
            <b/>
            <sz val="9"/>
            <color indexed="81"/>
            <rFont val="Tahoma"/>
            <family val="2"/>
          </rPr>
          <t>Karl-Johan Skiver:</t>
        </r>
        <r>
          <rPr>
            <sz val="9"/>
            <color indexed="81"/>
            <rFont val="Tahoma"/>
            <family val="2"/>
          </rPr>
          <t xml:space="preserve">
Ny produkt 2022-12-19 EOL
Prisjusterat bytt produkt 2024-11-12</t>
        </r>
      </text>
    </comment>
    <comment ref="B119" authorId="0" shapeId="0" xr:uid="{6AAB21F0-6BD7-4852-9BAC-49499872991A}">
      <text>
        <r>
          <rPr>
            <b/>
            <sz val="9"/>
            <color indexed="81"/>
            <rFont val="Tahoma"/>
            <family val="2"/>
          </rPr>
          <t>Karl-Johan Skiver:</t>
        </r>
        <r>
          <rPr>
            <sz val="9"/>
            <color indexed="81"/>
            <rFont val="Tahoma"/>
            <family val="2"/>
          </rPr>
          <t xml:space="preserve">
Ny produkt 2023-01-23 EOL
Ny produkt 2024-06-12 EOL
Bytt produkt EOL 2025-03-13</t>
        </r>
      </text>
    </comment>
    <comment ref="D119" authorId="0" shapeId="0" xr:uid="{C043BE79-E205-4705-8C60-80CF0B9807E1}">
      <text>
        <r>
          <rPr>
            <b/>
            <sz val="9"/>
            <color indexed="81"/>
            <rFont val="Tahoma"/>
            <family val="2"/>
          </rPr>
          <t>Karl-Johan Skiver:</t>
        </r>
        <r>
          <rPr>
            <sz val="9"/>
            <color indexed="81"/>
            <rFont val="Tahoma"/>
            <family val="2"/>
          </rPr>
          <t xml:space="preserve">
Bytt produkt 2024-11-12</t>
        </r>
      </text>
    </comment>
    <comment ref="E119" authorId="0" shapeId="0" xr:uid="{E468FF13-D360-47C9-B1AB-0BE4D2A1B2BF}">
      <text>
        <r>
          <rPr>
            <b/>
            <sz val="9"/>
            <color indexed="81"/>
            <rFont val="Tahoma"/>
            <family val="2"/>
          </rPr>
          <t>Karl-Johan Skiver:</t>
        </r>
        <r>
          <rPr>
            <sz val="9"/>
            <color indexed="81"/>
            <rFont val="Tahoma"/>
            <family val="2"/>
          </rPr>
          <t xml:space="preserve">
Ny hårdvara 2023-05-15</t>
        </r>
      </text>
    </comment>
    <comment ref="H119" authorId="0" shapeId="0" xr:uid="{FAD338F2-DC19-428D-9F2A-C5224D487441}">
      <text>
        <r>
          <rPr>
            <b/>
            <sz val="9"/>
            <color indexed="81"/>
            <rFont val="Tahoma"/>
            <family val="2"/>
          </rPr>
          <t>Karl-Johan Skiver:</t>
        </r>
        <r>
          <rPr>
            <sz val="9"/>
            <color indexed="81"/>
            <rFont val="Tahoma"/>
            <family val="2"/>
          </rPr>
          <t xml:space="preserve">
Ny produkt 2022-12-19 EOL
Prisjusterat bytt produkt 2024-11-12</t>
        </r>
      </text>
    </comment>
    <comment ref="B120" authorId="0" shapeId="0" xr:uid="{2DCB61AA-3CB4-4C7A-B017-28E023D49F56}">
      <text>
        <r>
          <rPr>
            <b/>
            <sz val="9"/>
            <color indexed="81"/>
            <rFont val="Tahoma"/>
            <family val="2"/>
          </rPr>
          <t>Karl-Johan Skiver:</t>
        </r>
        <r>
          <rPr>
            <sz val="9"/>
            <color indexed="81"/>
            <rFont val="Tahoma"/>
            <family val="2"/>
          </rPr>
          <t xml:space="preserve">
Ny produkt 2023-01-23 EOL
Ny produkt 2024-06-12 EOL
Bytt produkt EOL 2025-03-13</t>
        </r>
      </text>
    </comment>
    <comment ref="D120" authorId="0" shapeId="0" xr:uid="{E4F9EBDC-5FD6-415A-8234-6BBE61FA5702}">
      <text>
        <r>
          <rPr>
            <b/>
            <sz val="9"/>
            <color indexed="81"/>
            <rFont val="Tahoma"/>
            <family val="2"/>
          </rPr>
          <t>Karl-Johan Skiver:</t>
        </r>
        <r>
          <rPr>
            <sz val="9"/>
            <color indexed="81"/>
            <rFont val="Tahoma"/>
            <family val="2"/>
          </rPr>
          <t xml:space="preserve">
Bytt produkt 2024-11-12</t>
        </r>
      </text>
    </comment>
    <comment ref="E120" authorId="0" shapeId="0" xr:uid="{53865C4A-EB80-4256-81D0-77574AAFD09B}">
      <text>
        <r>
          <rPr>
            <b/>
            <sz val="9"/>
            <color indexed="81"/>
            <rFont val="Tahoma"/>
            <family val="2"/>
          </rPr>
          <t>Karl-Johan Skiver:</t>
        </r>
        <r>
          <rPr>
            <sz val="9"/>
            <color indexed="81"/>
            <rFont val="Tahoma"/>
            <family val="2"/>
          </rPr>
          <t xml:space="preserve">
Ny hårdvara 2023-05-15</t>
        </r>
      </text>
    </comment>
    <comment ref="H120" authorId="0" shapeId="0" xr:uid="{83855249-F5CD-48C5-B5B9-4D69CC051E78}">
      <text>
        <r>
          <rPr>
            <b/>
            <sz val="9"/>
            <color indexed="81"/>
            <rFont val="Tahoma"/>
            <family val="2"/>
          </rPr>
          <t>Karl-Johan Skiver:</t>
        </r>
        <r>
          <rPr>
            <sz val="9"/>
            <color indexed="81"/>
            <rFont val="Tahoma"/>
            <family val="2"/>
          </rPr>
          <t xml:space="preserve">
Ny produkt 2022-12-19 EOL
Prisjusterat bytt produkt 2024-11-12</t>
        </r>
      </text>
    </comment>
    <comment ref="B121" authorId="0" shapeId="0" xr:uid="{A39B4518-7BD4-4117-9243-CAF4A447E171}">
      <text>
        <r>
          <rPr>
            <b/>
            <sz val="9"/>
            <color indexed="81"/>
            <rFont val="Tahoma"/>
            <family val="2"/>
          </rPr>
          <t>Karl-Johan Skiver:</t>
        </r>
        <r>
          <rPr>
            <sz val="9"/>
            <color indexed="81"/>
            <rFont val="Tahoma"/>
            <family val="2"/>
          </rPr>
          <t xml:space="preserve">
Nytt pris 2023-01-23 EOL
Nytt pris 2024-06-12 EOL
Prisjusterat EOL 2025-03-13</t>
        </r>
      </text>
    </comment>
    <comment ref="C121" authorId="0" shapeId="0" xr:uid="{877D19B7-C165-4D11-A94B-9CB58A9CED9F}">
      <text>
        <r>
          <rPr>
            <b/>
            <sz val="9"/>
            <color indexed="81"/>
            <rFont val="Tahoma"/>
            <family val="2"/>
          </rPr>
          <t>Karl-Johan Skiver:</t>
        </r>
        <r>
          <rPr>
            <sz val="9"/>
            <color indexed="81"/>
            <rFont val="Tahoma"/>
            <family val="2"/>
          </rPr>
          <t xml:space="preserve">
Prisjusterat 2024-11-12</t>
        </r>
      </text>
    </comment>
    <comment ref="E121" authorId="0" shapeId="0" xr:uid="{5B289FB1-5931-4A08-8462-BC91CF24814A}">
      <text>
        <r>
          <rPr>
            <b/>
            <sz val="9"/>
            <color indexed="81"/>
            <rFont val="Tahoma"/>
            <family val="2"/>
          </rPr>
          <t>Karl-Johan Skiver:</t>
        </r>
        <r>
          <rPr>
            <sz val="9"/>
            <color indexed="81"/>
            <rFont val="Tahoma"/>
            <family val="2"/>
          </rPr>
          <t xml:space="preserve">
Valutakursförändring och ny hårdvara 2023-05-15. Ny kemikalieskatt 2023-07-01.</t>
        </r>
      </text>
    </comment>
    <comment ref="H121" authorId="0" shapeId="0" xr:uid="{6EA7F34E-4DDD-499A-9A93-CDCE7D1DA4EC}">
      <text>
        <r>
          <rPr>
            <b/>
            <sz val="9"/>
            <color indexed="81"/>
            <rFont val="Tahoma"/>
            <family val="2"/>
          </rPr>
          <t>Karl-Johan Skiver:</t>
        </r>
        <r>
          <rPr>
            <sz val="9"/>
            <color indexed="81"/>
            <rFont val="Tahoma"/>
            <family val="2"/>
          </rPr>
          <t xml:space="preserve">
Valutakursförändring  samt EOL 2022-12-19
Prisjusterat 2024-11-12</t>
        </r>
      </text>
    </comment>
    <comment ref="B122" authorId="0" shapeId="0" xr:uid="{622EDE6D-04A0-4338-817F-AFB74FFA7212}">
      <text>
        <r>
          <rPr>
            <b/>
            <sz val="9"/>
            <color indexed="81"/>
            <rFont val="Tahoma"/>
            <family val="2"/>
          </rPr>
          <t>Karl-Johan Skiver:</t>
        </r>
        <r>
          <rPr>
            <sz val="9"/>
            <color indexed="81"/>
            <rFont val="Tahoma"/>
            <family val="2"/>
          </rPr>
          <t xml:space="preserve">
Nytt pris 2023-01-23 EOL
Nytt pris 2024-06-12 EOL
Prisjusterat EOL 2025-03-13</t>
        </r>
      </text>
    </comment>
    <comment ref="C122" authorId="0" shapeId="0" xr:uid="{BC5F8894-B1A1-4CBA-A088-FB18CB62320E}">
      <text>
        <r>
          <rPr>
            <b/>
            <sz val="9"/>
            <color indexed="81"/>
            <rFont val="Tahoma"/>
            <family val="2"/>
          </rPr>
          <t>Karl-Johan Skiver:</t>
        </r>
        <r>
          <rPr>
            <sz val="9"/>
            <color indexed="81"/>
            <rFont val="Tahoma"/>
            <family val="2"/>
          </rPr>
          <t xml:space="preserve">
Prisjusterat 2024-11-12</t>
        </r>
      </text>
    </comment>
    <comment ref="E122" authorId="0" shapeId="0" xr:uid="{2B5B61D9-3D14-46C5-8815-0D62BDE61480}">
      <text>
        <r>
          <rPr>
            <b/>
            <sz val="9"/>
            <color indexed="81"/>
            <rFont val="Tahoma"/>
            <family val="2"/>
          </rPr>
          <t>Karl-Johan Skiver:</t>
        </r>
        <r>
          <rPr>
            <sz val="9"/>
            <color indexed="81"/>
            <rFont val="Tahoma"/>
            <family val="2"/>
          </rPr>
          <t xml:space="preserve">
Valutakursförändring och ny hårdvara 2023-05-15. Ny kemikalieskatt 2023-07-01.</t>
        </r>
      </text>
    </comment>
    <comment ref="H122" authorId="0" shapeId="0" xr:uid="{AE413561-9187-49D6-ADB3-CC4190D28A5B}">
      <text>
        <r>
          <rPr>
            <b/>
            <sz val="9"/>
            <color indexed="81"/>
            <rFont val="Tahoma"/>
            <family val="2"/>
          </rPr>
          <t>Karl-Johan Skiver:</t>
        </r>
        <r>
          <rPr>
            <sz val="9"/>
            <color indexed="81"/>
            <rFont val="Tahoma"/>
            <family val="2"/>
          </rPr>
          <t xml:space="preserve">
Valutakursförändring  samt EOL 2022-12-19
Prisjusterat 2024-11-12</t>
        </r>
      </text>
    </comment>
    <comment ref="B123" authorId="0" shapeId="0" xr:uid="{AD86917B-A626-49C5-BAC1-D60DD67E0E8D}">
      <text>
        <r>
          <rPr>
            <b/>
            <sz val="9"/>
            <color indexed="81"/>
            <rFont val="Tahoma"/>
            <family val="2"/>
          </rPr>
          <t>Karl-Johan Skiver:</t>
        </r>
        <r>
          <rPr>
            <sz val="9"/>
            <color indexed="81"/>
            <rFont val="Tahoma"/>
            <family val="2"/>
          </rPr>
          <t xml:space="preserve">
Nytt pris 2023-01-23 EOL
Nytt pris 2024-06-12 EOL
Prisjusterat EOL 2025-03-13</t>
        </r>
      </text>
    </comment>
    <comment ref="E123" authorId="0" shapeId="0" xr:uid="{6320197F-26EB-46CB-A32D-8A314ECF8770}">
      <text>
        <r>
          <rPr>
            <b/>
            <sz val="9"/>
            <color indexed="81"/>
            <rFont val="Tahoma"/>
            <family val="2"/>
          </rPr>
          <t>Karl-Johan Skiver:</t>
        </r>
        <r>
          <rPr>
            <sz val="9"/>
            <color indexed="81"/>
            <rFont val="Tahoma"/>
            <family val="2"/>
          </rPr>
          <t xml:space="preserve">
Valutakursförändring och ny hårdvara 2023-05-15. Ny kemikalieskatt 2023-07-01.</t>
        </r>
      </text>
    </comment>
    <comment ref="H123" authorId="0" shapeId="0" xr:uid="{8560160A-AC86-4FD8-A011-7757C5284C95}">
      <text>
        <r>
          <rPr>
            <b/>
            <sz val="9"/>
            <color indexed="81"/>
            <rFont val="Tahoma"/>
            <family val="2"/>
          </rPr>
          <t>Karl-Johan Skiver:</t>
        </r>
        <r>
          <rPr>
            <sz val="9"/>
            <color indexed="81"/>
            <rFont val="Tahoma"/>
            <family val="2"/>
          </rPr>
          <t xml:space="preserve">
Valutakursförändring  samt EOL 2022-12-19
Prisjusterat 2024-11-12</t>
        </r>
      </text>
    </comment>
    <comment ref="B124" authorId="0" shapeId="0" xr:uid="{2B9FD083-87A9-4AC1-8D37-1A452E58A373}">
      <text>
        <r>
          <rPr>
            <b/>
            <sz val="9"/>
            <color indexed="81"/>
            <rFont val="Tahoma"/>
            <family val="2"/>
          </rPr>
          <t>Karl-Johan Skiver:</t>
        </r>
        <r>
          <rPr>
            <sz val="9"/>
            <color indexed="81"/>
            <rFont val="Tahoma"/>
            <family val="2"/>
          </rPr>
          <t xml:space="preserve">
Nytt pris 2023-01-23 EOL
Prisjusterat EOL 2025-03-13</t>
        </r>
      </text>
    </comment>
    <comment ref="E124" authorId="0" shapeId="0" xr:uid="{764E0147-A2EC-4EFB-B092-6FA533B194A0}">
      <text>
        <r>
          <rPr>
            <b/>
            <sz val="9"/>
            <color indexed="81"/>
            <rFont val="Tahoma"/>
            <family val="2"/>
          </rPr>
          <t>Karl-Johan Skiver:</t>
        </r>
        <r>
          <rPr>
            <sz val="9"/>
            <color indexed="81"/>
            <rFont val="Tahoma"/>
            <family val="2"/>
          </rPr>
          <t xml:space="preserve">
Valutakursförändring 2023-05-15</t>
        </r>
      </text>
    </comment>
    <comment ref="B125" authorId="0" shapeId="0" xr:uid="{5911CC3B-4321-411A-AD3F-5CCF5D54AF9F}">
      <text>
        <r>
          <rPr>
            <b/>
            <sz val="9"/>
            <color indexed="81"/>
            <rFont val="Tahoma"/>
            <family val="2"/>
          </rPr>
          <t>Karl-Johan Skiver:</t>
        </r>
        <r>
          <rPr>
            <sz val="9"/>
            <color indexed="81"/>
            <rFont val="Tahoma"/>
            <family val="2"/>
          </rPr>
          <t xml:space="preserve">
Nytt pris 2023-01-23 EOL
Prisjusterat EOL 2025-03-13</t>
        </r>
      </text>
    </comment>
    <comment ref="E125" authorId="0" shapeId="0" xr:uid="{5015A149-D556-4327-AA0C-63527F9AA6D3}">
      <text>
        <r>
          <rPr>
            <b/>
            <sz val="9"/>
            <color indexed="81"/>
            <rFont val="Tahoma"/>
            <family val="2"/>
          </rPr>
          <t>Karl-Johan Skiver:</t>
        </r>
        <r>
          <rPr>
            <sz val="9"/>
            <color indexed="81"/>
            <rFont val="Tahoma"/>
            <family val="2"/>
          </rPr>
          <t xml:space="preserve">
Valutakursförändring 2023-05-15</t>
        </r>
      </text>
    </comment>
    <comment ref="B126" authorId="0" shapeId="0" xr:uid="{80AA8305-0EDD-480E-AEBD-9716AC36C0AB}">
      <text>
        <r>
          <rPr>
            <b/>
            <sz val="9"/>
            <color indexed="81"/>
            <rFont val="Tahoma"/>
            <family val="2"/>
          </rPr>
          <t>Karl-Johan Skiver:</t>
        </r>
        <r>
          <rPr>
            <sz val="9"/>
            <color indexed="81"/>
            <rFont val="Tahoma"/>
            <family val="2"/>
          </rPr>
          <t xml:space="preserve">
Prisjusterat EOL 2025-03-13</t>
        </r>
      </text>
    </comment>
    <comment ref="E126" authorId="0" shapeId="0" xr:uid="{9FCF2506-68F2-4F30-8963-8A7B42E42247}">
      <text>
        <r>
          <rPr>
            <b/>
            <sz val="9"/>
            <color indexed="81"/>
            <rFont val="Tahoma"/>
            <family val="2"/>
          </rPr>
          <t>Karl-Johan Skiver:</t>
        </r>
        <r>
          <rPr>
            <sz val="9"/>
            <color indexed="81"/>
            <rFont val="Tahoma"/>
            <family val="2"/>
          </rPr>
          <t xml:space="preserve">
Valutakursförändring 2023-05-15</t>
        </r>
      </text>
    </comment>
    <comment ref="B127" authorId="0" shapeId="0" xr:uid="{CB1F34C4-D901-43E7-B910-404A7FB44186}">
      <text>
        <r>
          <rPr>
            <b/>
            <sz val="9"/>
            <color indexed="81"/>
            <rFont val="Tahoma"/>
            <family val="2"/>
          </rPr>
          <t>Karl-Johan Skiver:</t>
        </r>
        <r>
          <rPr>
            <sz val="9"/>
            <color indexed="81"/>
            <rFont val="Tahoma"/>
            <family val="2"/>
          </rPr>
          <t xml:space="preserve">
Nytt pris 2023-01-23 EOL
Prisjusterat EOL 2025-03-13</t>
        </r>
      </text>
    </comment>
    <comment ref="E127" authorId="0" shapeId="0" xr:uid="{54ED2C3C-9900-429F-91B6-AA5CEF3DC707}">
      <text>
        <r>
          <rPr>
            <b/>
            <sz val="9"/>
            <color indexed="81"/>
            <rFont val="Tahoma"/>
            <family val="2"/>
          </rPr>
          <t>Karl-Johan Skiver:</t>
        </r>
        <r>
          <rPr>
            <sz val="9"/>
            <color indexed="81"/>
            <rFont val="Tahoma"/>
            <family val="2"/>
          </rPr>
          <t xml:space="preserve">
Valutakursförändring 2023-05-15</t>
        </r>
      </text>
    </comment>
    <comment ref="B128" authorId="0" shapeId="0" xr:uid="{21E34926-8133-4A12-BF7C-436472EE960D}">
      <text>
        <r>
          <rPr>
            <b/>
            <sz val="9"/>
            <color indexed="81"/>
            <rFont val="Tahoma"/>
            <family val="2"/>
          </rPr>
          <t>Karl-Johan Skiver:</t>
        </r>
        <r>
          <rPr>
            <sz val="9"/>
            <color indexed="81"/>
            <rFont val="Tahoma"/>
            <family val="2"/>
          </rPr>
          <t xml:space="preserve">
Nytt pris 2023-01-23 EOL
Prisjusterat EOL 2025-03-13</t>
        </r>
      </text>
    </comment>
    <comment ref="E128" authorId="0" shapeId="0" xr:uid="{61F9FCBC-35C3-41A3-B32F-50622783986F}">
      <text>
        <r>
          <rPr>
            <b/>
            <sz val="9"/>
            <color indexed="81"/>
            <rFont val="Tahoma"/>
            <family val="2"/>
          </rPr>
          <t>Karl-Johan Skiver:</t>
        </r>
        <r>
          <rPr>
            <sz val="9"/>
            <color indexed="81"/>
            <rFont val="Tahoma"/>
            <family val="2"/>
          </rPr>
          <t xml:space="preserve">
Valutakursförändring 2023-05-15</t>
        </r>
      </text>
    </comment>
    <comment ref="B129" authorId="0" shapeId="0" xr:uid="{0748407F-98CD-4D2D-B3AF-C25430534DBD}">
      <text>
        <r>
          <rPr>
            <b/>
            <sz val="9"/>
            <color indexed="81"/>
            <rFont val="Tahoma"/>
            <family val="2"/>
          </rPr>
          <t>Karl-Johan Skiver:</t>
        </r>
        <r>
          <rPr>
            <sz val="9"/>
            <color indexed="81"/>
            <rFont val="Tahoma"/>
            <family val="2"/>
          </rPr>
          <t xml:space="preserve">
Nytt pris 2023-01-23 EOL
Prisjusterat EOL 2025-03-13</t>
        </r>
      </text>
    </comment>
    <comment ref="E129" authorId="0" shapeId="0" xr:uid="{2FEED795-D897-405A-AA15-7E1CD3A02B62}">
      <text>
        <r>
          <rPr>
            <b/>
            <sz val="9"/>
            <color indexed="81"/>
            <rFont val="Tahoma"/>
            <family val="2"/>
          </rPr>
          <t>Karl-Johan Skiver:</t>
        </r>
        <r>
          <rPr>
            <sz val="9"/>
            <color indexed="81"/>
            <rFont val="Tahoma"/>
            <family val="2"/>
          </rPr>
          <t xml:space="preserve">
Valutakursförändring och ny hårdvara 2023-05-15</t>
        </r>
      </text>
    </comment>
    <comment ref="E130" authorId="0" shapeId="0" xr:uid="{5E15C9C3-5421-4C10-8413-F6D661D2EF24}">
      <text>
        <r>
          <rPr>
            <b/>
            <sz val="9"/>
            <color indexed="81"/>
            <rFont val="Tahoma"/>
            <family val="2"/>
          </rPr>
          <t>Karl-Johan Skiver:</t>
        </r>
        <r>
          <rPr>
            <sz val="9"/>
            <color indexed="81"/>
            <rFont val="Tahoma"/>
            <family val="2"/>
          </rPr>
          <t xml:space="preserve">
Valutakursförändring 2023-05-15</t>
        </r>
      </text>
    </comment>
    <comment ref="B139" authorId="0" shapeId="0" xr:uid="{A0A725E0-A55E-4A52-B2AC-C20BDAAEF7D5}">
      <text>
        <r>
          <rPr>
            <b/>
            <sz val="9"/>
            <color indexed="81"/>
            <rFont val="Tahoma"/>
            <family val="2"/>
          </rPr>
          <t>Karl-Johan Skiver:</t>
        </r>
        <r>
          <rPr>
            <sz val="9"/>
            <color indexed="81"/>
            <rFont val="Tahoma"/>
            <family val="2"/>
          </rPr>
          <t xml:space="preserve">
Ny produkt 2024-06-12 EOL</t>
        </r>
      </text>
    </comment>
    <comment ref="E139" authorId="0" shapeId="0" xr:uid="{FC8CEE1F-4817-4C5B-BCFE-8B37DC17C236}">
      <text>
        <r>
          <rPr>
            <b/>
            <sz val="9"/>
            <color indexed="81"/>
            <rFont val="Tahoma"/>
            <family val="2"/>
          </rPr>
          <t>Karl-Johan Skiver:</t>
        </r>
        <r>
          <rPr>
            <sz val="9"/>
            <color indexed="81"/>
            <rFont val="Tahoma"/>
            <family val="2"/>
          </rPr>
          <t xml:space="preserve">
Ny hårdvara 2023-05-15</t>
        </r>
      </text>
    </comment>
    <comment ref="H139" authorId="0" shapeId="0" xr:uid="{8D058E85-63BF-45C8-8800-D778F4890557}">
      <text>
        <r>
          <rPr>
            <b/>
            <sz val="9"/>
            <color indexed="81"/>
            <rFont val="Tahoma"/>
            <family val="2"/>
          </rPr>
          <t>Karl-Johan Skiver:</t>
        </r>
        <r>
          <rPr>
            <sz val="9"/>
            <color indexed="81"/>
            <rFont val="Tahoma"/>
            <family val="2"/>
          </rPr>
          <t xml:space="preserve">
Prisjusterat bytt produkt 2024-11-12</t>
        </r>
      </text>
    </comment>
    <comment ref="B140" authorId="0" shapeId="0" xr:uid="{C80937F2-11CC-47CB-9EEA-2D20B451A274}">
      <text>
        <r>
          <rPr>
            <b/>
            <sz val="9"/>
            <color indexed="81"/>
            <rFont val="Tahoma"/>
            <family val="2"/>
          </rPr>
          <t>Karl-Johan Skiver:</t>
        </r>
        <r>
          <rPr>
            <sz val="9"/>
            <color indexed="81"/>
            <rFont val="Tahoma"/>
            <family val="2"/>
          </rPr>
          <t xml:space="preserve">
Ny produkt 2024-06-12 EOL</t>
        </r>
      </text>
    </comment>
    <comment ref="E140" authorId="0" shapeId="0" xr:uid="{D04285B3-7900-4C8E-90B6-8B3B3E0F6DB0}">
      <text>
        <r>
          <rPr>
            <b/>
            <sz val="9"/>
            <color indexed="81"/>
            <rFont val="Tahoma"/>
            <family val="2"/>
          </rPr>
          <t>Karl-Johan Skiver:</t>
        </r>
        <r>
          <rPr>
            <sz val="9"/>
            <color indexed="81"/>
            <rFont val="Tahoma"/>
            <family val="2"/>
          </rPr>
          <t xml:space="preserve">
Ny hårdvara 2023-05-15</t>
        </r>
      </text>
    </comment>
    <comment ref="H140" authorId="0" shapeId="0" xr:uid="{FFF3F32C-239A-4155-9BAE-F4D3349E6D46}">
      <text>
        <r>
          <rPr>
            <b/>
            <sz val="9"/>
            <color indexed="81"/>
            <rFont val="Tahoma"/>
            <family val="2"/>
          </rPr>
          <t>Karl-Johan Skiver:</t>
        </r>
        <r>
          <rPr>
            <sz val="9"/>
            <color indexed="81"/>
            <rFont val="Tahoma"/>
            <family val="2"/>
          </rPr>
          <t xml:space="preserve">
Prisjusterat bytt produkt 2024-11-12</t>
        </r>
      </text>
    </comment>
    <comment ref="B141" authorId="0" shapeId="0" xr:uid="{10210B4D-C388-4BB0-A60D-9CDAC9343EF9}">
      <text>
        <r>
          <rPr>
            <b/>
            <sz val="9"/>
            <color indexed="81"/>
            <rFont val="Tahoma"/>
            <family val="2"/>
          </rPr>
          <t>Karl-Johan Skiver:</t>
        </r>
        <r>
          <rPr>
            <sz val="9"/>
            <color indexed="81"/>
            <rFont val="Tahoma"/>
            <family val="2"/>
          </rPr>
          <t xml:space="preserve">
Nytt pris 2024-06-12 EOL</t>
        </r>
      </text>
    </comment>
    <comment ref="E141" authorId="0" shapeId="0" xr:uid="{9E9B6CC2-7FAE-42DE-92A0-C289496949CC}">
      <text>
        <r>
          <rPr>
            <b/>
            <sz val="9"/>
            <color indexed="81"/>
            <rFont val="Tahoma"/>
            <family val="2"/>
          </rPr>
          <t>Karl-Johan Skiver:</t>
        </r>
        <r>
          <rPr>
            <sz val="9"/>
            <color indexed="81"/>
            <rFont val="Tahoma"/>
            <family val="2"/>
          </rPr>
          <t xml:space="preserve">
Valutakursförändring och ny hårdvara 2023-05-15. Ny kemikalieskatt 2023-07-01.</t>
        </r>
      </text>
    </comment>
    <comment ref="H141" authorId="0" shapeId="0" xr:uid="{4550E965-ED11-4AC7-B397-62A6C99CD210}">
      <text>
        <r>
          <rPr>
            <b/>
            <sz val="9"/>
            <color indexed="81"/>
            <rFont val="Tahoma"/>
            <family val="2"/>
          </rPr>
          <t>Karl-Johan Skiver:</t>
        </r>
        <r>
          <rPr>
            <sz val="9"/>
            <color indexed="81"/>
            <rFont val="Tahoma"/>
            <family val="2"/>
          </rPr>
          <t xml:space="preserve">
Prisjusterat 2024-11-12</t>
        </r>
      </text>
    </comment>
    <comment ref="B142" authorId="0" shapeId="0" xr:uid="{140125EB-071B-42C7-8A56-574BAC3F28FA}">
      <text>
        <r>
          <rPr>
            <b/>
            <sz val="9"/>
            <color indexed="81"/>
            <rFont val="Tahoma"/>
            <family val="2"/>
          </rPr>
          <t>Karl-Johan Skiver:</t>
        </r>
        <r>
          <rPr>
            <sz val="9"/>
            <color indexed="81"/>
            <rFont val="Tahoma"/>
            <family val="2"/>
          </rPr>
          <t xml:space="preserve">
Nytt pris 2024-06-12 EOL</t>
        </r>
      </text>
    </comment>
    <comment ref="E142" authorId="0" shapeId="0" xr:uid="{105A0690-4CC4-4242-A66C-F30565120EC9}">
      <text>
        <r>
          <rPr>
            <b/>
            <sz val="9"/>
            <color indexed="81"/>
            <rFont val="Tahoma"/>
            <family val="2"/>
          </rPr>
          <t>Karl-Johan Skiver:</t>
        </r>
        <r>
          <rPr>
            <sz val="9"/>
            <color indexed="81"/>
            <rFont val="Tahoma"/>
            <family val="2"/>
          </rPr>
          <t xml:space="preserve">
Valutakursförändring och ny hårdvara 2023-05-15. Ny kemikalieskatt 2023-07-01.</t>
        </r>
      </text>
    </comment>
    <comment ref="H142" authorId="0" shapeId="0" xr:uid="{2E03F2C9-2BDD-4190-9FF0-3096E9AF90AE}">
      <text>
        <r>
          <rPr>
            <b/>
            <sz val="9"/>
            <color indexed="81"/>
            <rFont val="Tahoma"/>
            <family val="2"/>
          </rPr>
          <t>Karl-Johan Skiver:</t>
        </r>
        <r>
          <rPr>
            <sz val="9"/>
            <color indexed="81"/>
            <rFont val="Tahoma"/>
            <family val="2"/>
          </rPr>
          <t xml:space="preserve">
Prisjusterat 2024-11-12</t>
        </r>
      </text>
    </comment>
    <comment ref="B143" authorId="0" shapeId="0" xr:uid="{195AEE2B-8E23-48D1-BC3B-FCFE3C690436}">
      <text>
        <r>
          <rPr>
            <b/>
            <sz val="9"/>
            <color indexed="81"/>
            <rFont val="Tahoma"/>
            <family val="2"/>
          </rPr>
          <t>Karl-Johan Skiver:</t>
        </r>
        <r>
          <rPr>
            <sz val="9"/>
            <color indexed="81"/>
            <rFont val="Tahoma"/>
            <family val="2"/>
          </rPr>
          <t xml:space="preserve">
Nytt pris 2024-06-12 EOL</t>
        </r>
      </text>
    </comment>
    <comment ref="E143" authorId="0" shapeId="0" xr:uid="{E20B9F7E-D12D-4C11-8C61-9ED70C19B534}">
      <text>
        <r>
          <rPr>
            <b/>
            <sz val="9"/>
            <color indexed="81"/>
            <rFont val="Tahoma"/>
            <family val="2"/>
          </rPr>
          <t>Karl-Johan Skiver:</t>
        </r>
        <r>
          <rPr>
            <sz val="9"/>
            <color indexed="81"/>
            <rFont val="Tahoma"/>
            <family val="2"/>
          </rPr>
          <t xml:space="preserve">
Valutakursförändring 2023-05-15</t>
        </r>
      </text>
    </comment>
    <comment ref="E144" authorId="0" shapeId="0" xr:uid="{CA44170A-3001-4668-91D5-0A36E3A003EF}">
      <text>
        <r>
          <rPr>
            <b/>
            <sz val="9"/>
            <color indexed="81"/>
            <rFont val="Tahoma"/>
            <family val="2"/>
          </rPr>
          <t>Karl-Johan Skiver:</t>
        </r>
        <r>
          <rPr>
            <sz val="9"/>
            <color indexed="81"/>
            <rFont val="Tahoma"/>
            <family val="2"/>
          </rPr>
          <t xml:space="preserve">
Valutakursförändring 2023-05-15</t>
        </r>
      </text>
    </comment>
    <comment ref="E145" authorId="0" shapeId="0" xr:uid="{EC204F12-54FE-430C-BDD8-88C2BA2305E2}">
      <text>
        <r>
          <rPr>
            <b/>
            <sz val="9"/>
            <color indexed="81"/>
            <rFont val="Tahoma"/>
            <family val="2"/>
          </rPr>
          <t>Karl-Johan Skiver:</t>
        </r>
        <r>
          <rPr>
            <sz val="9"/>
            <color indexed="81"/>
            <rFont val="Tahoma"/>
            <family val="2"/>
          </rPr>
          <t xml:space="preserve">
Valutakursförändring 2023-05-15</t>
        </r>
      </text>
    </comment>
    <comment ref="E146" authorId="0" shapeId="0" xr:uid="{88DD5D87-FE3D-4383-8908-C5A6476DB0BD}">
      <text>
        <r>
          <rPr>
            <b/>
            <sz val="9"/>
            <color indexed="81"/>
            <rFont val="Tahoma"/>
            <family val="2"/>
          </rPr>
          <t>Karl-Johan Skiver:</t>
        </r>
        <r>
          <rPr>
            <sz val="9"/>
            <color indexed="81"/>
            <rFont val="Tahoma"/>
            <family val="2"/>
          </rPr>
          <t xml:space="preserve">
Valutakursförändring och ny hårdvara 2023-05-15</t>
        </r>
      </text>
    </comment>
    <comment ref="E147" authorId="0" shapeId="0" xr:uid="{E7D0F435-2673-4387-A917-8BE0A8D00104}">
      <text>
        <r>
          <rPr>
            <b/>
            <sz val="9"/>
            <color indexed="81"/>
            <rFont val="Tahoma"/>
            <family val="2"/>
          </rPr>
          <t>Karl-Johan Skiver:</t>
        </r>
        <r>
          <rPr>
            <sz val="9"/>
            <color indexed="81"/>
            <rFont val="Tahoma"/>
            <family val="2"/>
          </rPr>
          <t xml:space="preserve">
Valutakursförändring 2023-05-15</t>
        </r>
      </text>
    </comment>
    <comment ref="E148" authorId="0" shapeId="0" xr:uid="{CA1ED63D-2A2E-421B-BBAD-7D25CDEB9643}">
      <text>
        <r>
          <rPr>
            <b/>
            <sz val="9"/>
            <color indexed="81"/>
            <rFont val="Tahoma"/>
            <family val="2"/>
          </rPr>
          <t>Karl-Johan Skiver:</t>
        </r>
        <r>
          <rPr>
            <sz val="9"/>
            <color indexed="81"/>
            <rFont val="Tahoma"/>
            <family val="2"/>
          </rPr>
          <t xml:space="preserve">
Valutakursförändring och ny hårdvara 2023-05-15</t>
        </r>
      </text>
    </comment>
    <comment ref="E149" authorId="0" shapeId="0" xr:uid="{70E67D19-EED6-47AE-BCD4-D93836A00A67}">
      <text>
        <r>
          <rPr>
            <b/>
            <sz val="9"/>
            <color indexed="81"/>
            <rFont val="Tahoma"/>
            <family val="2"/>
          </rPr>
          <t>Karl-Johan Skiver:</t>
        </r>
        <r>
          <rPr>
            <sz val="9"/>
            <color indexed="81"/>
            <rFont val="Tahoma"/>
            <family val="2"/>
          </rPr>
          <t xml:space="preserve">
Valutakursförändring 2023-05-15</t>
        </r>
      </text>
    </comment>
    <comment ref="E150" authorId="0" shapeId="0" xr:uid="{ABFA9014-6B26-4F6C-85B8-0335D81263C8}">
      <text>
        <r>
          <rPr>
            <b/>
            <sz val="9"/>
            <color indexed="81"/>
            <rFont val="Tahoma"/>
            <family val="2"/>
          </rPr>
          <t>Karl-Johan Skiver:</t>
        </r>
        <r>
          <rPr>
            <sz val="9"/>
            <color indexed="81"/>
            <rFont val="Tahoma"/>
            <family val="2"/>
          </rPr>
          <t xml:space="preserve">
Valutakursförändring 2023-05-15</t>
        </r>
      </text>
    </comment>
    <comment ref="E151" authorId="0" shapeId="0" xr:uid="{B9542681-CCC0-49A0-B73B-33293CE92D29}">
      <text>
        <r>
          <rPr>
            <b/>
            <sz val="9"/>
            <color indexed="81"/>
            <rFont val="Tahoma"/>
            <family val="2"/>
          </rPr>
          <t>Karl-Johan Skiver:</t>
        </r>
        <r>
          <rPr>
            <sz val="9"/>
            <color indexed="81"/>
            <rFont val="Tahoma"/>
            <family val="2"/>
          </rPr>
          <t xml:space="preserve">
Valutakursförändring 2023-05-15</t>
        </r>
      </text>
    </comment>
    <comment ref="E152" authorId="0" shapeId="0" xr:uid="{EC0B1DA1-7CA4-4055-BD4D-639A62F32D8C}">
      <text>
        <r>
          <rPr>
            <b/>
            <sz val="9"/>
            <color indexed="81"/>
            <rFont val="Tahoma"/>
            <family val="2"/>
          </rPr>
          <t>Karl-Johan Skiver:</t>
        </r>
        <r>
          <rPr>
            <sz val="9"/>
            <color indexed="81"/>
            <rFont val="Tahoma"/>
            <family val="2"/>
          </rPr>
          <t xml:space="preserve">
Valutakursförändring 2023-05-15</t>
        </r>
      </text>
    </comment>
    <comment ref="B161" authorId="0" shapeId="0" xr:uid="{B14D0A58-C397-41A9-BB3E-132E4F681BEF}">
      <text>
        <r>
          <rPr>
            <b/>
            <sz val="9"/>
            <color indexed="81"/>
            <rFont val="Tahoma"/>
            <family val="2"/>
          </rPr>
          <t>Karl-Johan Skiver:</t>
        </r>
        <r>
          <rPr>
            <sz val="9"/>
            <color indexed="81"/>
            <rFont val="Tahoma"/>
            <family val="2"/>
          </rPr>
          <t xml:space="preserve">
Ny produkt 2024-06-12 EOL</t>
        </r>
      </text>
    </comment>
    <comment ref="D161" authorId="0" shapeId="0" xr:uid="{B88C6C08-1139-43E0-A886-B62E11A25E53}">
      <text>
        <r>
          <rPr>
            <b/>
            <sz val="9"/>
            <color indexed="81"/>
            <rFont val="Tahoma"/>
            <family val="2"/>
          </rPr>
          <t>Karl-Johan Skiver:</t>
        </r>
        <r>
          <rPr>
            <sz val="9"/>
            <color indexed="81"/>
            <rFont val="Tahoma"/>
            <family val="2"/>
          </rPr>
          <t xml:space="preserve">
Bytt produkt 2024-11-12</t>
        </r>
      </text>
    </comment>
    <comment ref="E161" authorId="0" shapeId="0" xr:uid="{6FFC36EC-C10C-4A22-B0E2-F4A3C9406CFF}">
      <text>
        <r>
          <rPr>
            <b/>
            <sz val="9"/>
            <color indexed="81"/>
            <rFont val="Tahoma"/>
            <family val="2"/>
          </rPr>
          <t>Karl-Johan Skiver:</t>
        </r>
        <r>
          <rPr>
            <sz val="9"/>
            <color indexed="81"/>
            <rFont val="Tahoma"/>
            <family val="2"/>
          </rPr>
          <t xml:space="preserve">
Ny hårdvara 2023-05-15
Ny hårdvara 2024-02-14</t>
        </r>
      </text>
    </comment>
    <comment ref="F161" authorId="0" shapeId="0" xr:uid="{B2B3EA75-5A40-4529-9733-04C96913A398}">
      <text>
        <r>
          <rPr>
            <b/>
            <sz val="9"/>
            <color indexed="81"/>
            <rFont val="Tahoma"/>
            <family val="2"/>
          </rPr>
          <t>Karl-Johan Skiver:</t>
        </r>
        <r>
          <rPr>
            <sz val="9"/>
            <color indexed="81"/>
            <rFont val="Tahoma"/>
            <family val="2"/>
          </rPr>
          <t xml:space="preserve">
Bytt produkt EOL 2024-12-04</t>
        </r>
      </text>
    </comment>
    <comment ref="H161" authorId="0" shapeId="0" xr:uid="{3AC54D6E-6C81-4837-B9D1-6CAB4E995A5F}">
      <text>
        <r>
          <rPr>
            <b/>
            <sz val="9"/>
            <color indexed="81"/>
            <rFont val="Tahoma"/>
            <family val="2"/>
          </rPr>
          <t>Karl-Johan Skiver:</t>
        </r>
        <r>
          <rPr>
            <sz val="9"/>
            <color indexed="81"/>
            <rFont val="Tahoma"/>
            <family val="2"/>
          </rPr>
          <t xml:space="preserve">
Prisjusterat bytt produkt 2024-11-12</t>
        </r>
      </text>
    </comment>
    <comment ref="B162" authorId="0" shapeId="0" xr:uid="{3F765865-3884-4772-9E00-9B77AC666EF2}">
      <text>
        <r>
          <rPr>
            <b/>
            <sz val="9"/>
            <color indexed="81"/>
            <rFont val="Tahoma"/>
            <family val="2"/>
          </rPr>
          <t>Karl-Johan Skiver:</t>
        </r>
        <r>
          <rPr>
            <sz val="9"/>
            <color indexed="81"/>
            <rFont val="Tahoma"/>
            <family val="2"/>
          </rPr>
          <t xml:space="preserve">
Ny produkt 2024-06-12 EOL</t>
        </r>
      </text>
    </comment>
    <comment ref="D162" authorId="0" shapeId="0" xr:uid="{5137AF84-E1AD-4AB8-9633-87F2611F2411}">
      <text>
        <r>
          <rPr>
            <b/>
            <sz val="9"/>
            <color indexed="81"/>
            <rFont val="Tahoma"/>
            <family val="2"/>
          </rPr>
          <t>Karl-Johan Skiver:</t>
        </r>
        <r>
          <rPr>
            <sz val="9"/>
            <color indexed="81"/>
            <rFont val="Tahoma"/>
            <family val="2"/>
          </rPr>
          <t xml:space="preserve">
Bytt produkt 2024-11-12</t>
        </r>
      </text>
    </comment>
    <comment ref="E162" authorId="0" shapeId="0" xr:uid="{F18AD329-3D7B-4410-A714-0730A3EBAF9F}">
      <text>
        <r>
          <rPr>
            <b/>
            <sz val="9"/>
            <color indexed="81"/>
            <rFont val="Tahoma"/>
            <family val="2"/>
          </rPr>
          <t>Karl-Johan Skiver:</t>
        </r>
        <r>
          <rPr>
            <sz val="9"/>
            <color indexed="81"/>
            <rFont val="Tahoma"/>
            <family val="2"/>
          </rPr>
          <t xml:space="preserve">
Ny hårdvara 2023-05-15
Ny hårdvara 2024-02-14</t>
        </r>
      </text>
    </comment>
    <comment ref="F162" authorId="0" shapeId="0" xr:uid="{3576DD63-D6E8-48B8-9DFC-9B6FAC14E607}">
      <text>
        <r>
          <rPr>
            <b/>
            <sz val="9"/>
            <color indexed="81"/>
            <rFont val="Tahoma"/>
            <family val="2"/>
          </rPr>
          <t>Karl-Johan Skiver:</t>
        </r>
        <r>
          <rPr>
            <sz val="9"/>
            <color indexed="81"/>
            <rFont val="Tahoma"/>
            <family val="2"/>
          </rPr>
          <t xml:space="preserve">
Bytt produkt EOL 2024-12-04</t>
        </r>
      </text>
    </comment>
    <comment ref="H162" authorId="0" shapeId="0" xr:uid="{F1DBAE4B-908A-4865-BEAF-53EDD66D01A2}">
      <text>
        <r>
          <rPr>
            <b/>
            <sz val="9"/>
            <color indexed="81"/>
            <rFont val="Tahoma"/>
            <family val="2"/>
          </rPr>
          <t>Karl-Johan Skiver:</t>
        </r>
        <r>
          <rPr>
            <sz val="9"/>
            <color indexed="81"/>
            <rFont val="Tahoma"/>
            <family val="2"/>
          </rPr>
          <t xml:space="preserve">
Prisjusterat bytt produkt 2024-11-12</t>
        </r>
      </text>
    </comment>
    <comment ref="B163" authorId="0" shapeId="0" xr:uid="{B222B394-5C4A-49D9-A97E-C99283D639E1}">
      <text>
        <r>
          <rPr>
            <b/>
            <sz val="9"/>
            <color indexed="81"/>
            <rFont val="Tahoma"/>
            <family val="2"/>
          </rPr>
          <t>Karl-Johan Skiver:</t>
        </r>
        <r>
          <rPr>
            <sz val="9"/>
            <color indexed="81"/>
            <rFont val="Tahoma"/>
            <family val="2"/>
          </rPr>
          <t xml:space="preserve">
Nytt pris 2024-06-12 EOL</t>
        </r>
      </text>
    </comment>
    <comment ref="C163" authorId="0" shapeId="0" xr:uid="{F61EC6CF-0EAA-424C-AB9D-3BE44A664D55}">
      <text>
        <r>
          <rPr>
            <b/>
            <sz val="9"/>
            <color indexed="81"/>
            <rFont val="Tahoma"/>
            <family val="2"/>
          </rPr>
          <t>Karl-Johan Skiver:</t>
        </r>
        <r>
          <rPr>
            <sz val="9"/>
            <color indexed="81"/>
            <rFont val="Tahoma"/>
            <family val="2"/>
          </rPr>
          <t xml:space="preserve">
Prisjusterat 2024-11-12</t>
        </r>
      </text>
    </comment>
    <comment ref="E163" authorId="0" shapeId="0" xr:uid="{0A506BFB-9B7B-4623-AA65-3C0A17143593}">
      <text>
        <r>
          <rPr>
            <b/>
            <sz val="9"/>
            <color indexed="81"/>
            <rFont val="Tahoma"/>
            <family val="2"/>
          </rPr>
          <t>Karl-Johan Skiver:</t>
        </r>
        <r>
          <rPr>
            <sz val="9"/>
            <color indexed="81"/>
            <rFont val="Tahoma"/>
            <family val="2"/>
          </rPr>
          <t xml:space="preserve">
Valutakursförändring 2023-05-15. Ny kemekalieskatt 2023-07-01. prisjusterat EOL 2024-02-14</t>
        </r>
      </text>
    </comment>
    <comment ref="H163" authorId="0" shapeId="0" xr:uid="{1254267A-6154-407B-8406-C77C3054A418}">
      <text>
        <r>
          <rPr>
            <b/>
            <sz val="9"/>
            <color indexed="81"/>
            <rFont val="Tahoma"/>
            <family val="2"/>
          </rPr>
          <t>Karl-Johan Skiver:</t>
        </r>
        <r>
          <rPr>
            <sz val="9"/>
            <color indexed="81"/>
            <rFont val="Tahoma"/>
            <family val="2"/>
          </rPr>
          <t xml:space="preserve">
Prisjusterat 2024-11-12</t>
        </r>
      </text>
    </comment>
    <comment ref="B164" authorId="0" shapeId="0" xr:uid="{72035880-F5F5-4FF8-8303-3460C5B02DB6}">
      <text>
        <r>
          <rPr>
            <b/>
            <sz val="9"/>
            <color indexed="81"/>
            <rFont val="Tahoma"/>
            <family val="2"/>
          </rPr>
          <t>Karl-Johan Skiver:</t>
        </r>
        <r>
          <rPr>
            <sz val="9"/>
            <color indexed="81"/>
            <rFont val="Tahoma"/>
            <family val="2"/>
          </rPr>
          <t xml:space="preserve">
Nytt pris 2024-06-12 EOL</t>
        </r>
      </text>
    </comment>
    <comment ref="E164" authorId="0" shapeId="0" xr:uid="{F0FEC3B7-1779-4319-B4C3-EF890122E5C0}">
      <text>
        <r>
          <rPr>
            <b/>
            <sz val="9"/>
            <color indexed="81"/>
            <rFont val="Tahoma"/>
            <family val="2"/>
          </rPr>
          <t>Karl-Johan Skiver:</t>
        </r>
        <r>
          <rPr>
            <sz val="9"/>
            <color indexed="81"/>
            <rFont val="Tahoma"/>
            <family val="2"/>
          </rPr>
          <t xml:space="preserve">
Valutakursförändring och ny hårdvara 2023-05-15. Ny kemikalieskatt 2023-07-01.</t>
        </r>
      </text>
    </comment>
    <comment ref="H164" authorId="0" shapeId="0" xr:uid="{72A98277-06EB-49D6-A008-77F27A0450E1}">
      <text>
        <r>
          <rPr>
            <b/>
            <sz val="9"/>
            <color indexed="81"/>
            <rFont val="Tahoma"/>
            <family val="2"/>
          </rPr>
          <t>Karl-Johan Skiver:</t>
        </r>
        <r>
          <rPr>
            <sz val="9"/>
            <color indexed="81"/>
            <rFont val="Tahoma"/>
            <family val="2"/>
          </rPr>
          <t xml:space="preserve">
Prisjusterat 2024-11-12</t>
        </r>
      </text>
    </comment>
    <comment ref="B165" authorId="0" shapeId="0" xr:uid="{13FE9EBA-46B3-47E4-A9CC-27DDF4AB3E8D}">
      <text>
        <r>
          <rPr>
            <b/>
            <sz val="9"/>
            <color indexed="81"/>
            <rFont val="Tahoma"/>
            <family val="2"/>
          </rPr>
          <t>Karl-Johan Skiver:</t>
        </r>
        <r>
          <rPr>
            <sz val="9"/>
            <color indexed="81"/>
            <rFont val="Tahoma"/>
            <family val="2"/>
          </rPr>
          <t xml:space="preserve">
Nytt pris 2024-06-12 EOL</t>
        </r>
      </text>
    </comment>
    <comment ref="E165" authorId="0" shapeId="0" xr:uid="{7977D326-99A5-4EB5-9413-B27FE8B4198C}">
      <text>
        <r>
          <rPr>
            <b/>
            <sz val="9"/>
            <color indexed="81"/>
            <rFont val="Tahoma"/>
            <family val="2"/>
          </rPr>
          <t>Karl-Johan Skiver:</t>
        </r>
        <r>
          <rPr>
            <sz val="9"/>
            <color indexed="81"/>
            <rFont val="Tahoma"/>
            <family val="2"/>
          </rPr>
          <t xml:space="preserve">
Valutakursförändring 2023-05-15.
Ny hårdvara 2024-02-14.</t>
        </r>
      </text>
    </comment>
    <comment ref="E166" authorId="0" shapeId="0" xr:uid="{38B8032C-EAD9-411D-A0F8-A3E345A7E5D5}">
      <text>
        <r>
          <rPr>
            <b/>
            <sz val="9"/>
            <color indexed="81"/>
            <rFont val="Tahoma"/>
            <family val="2"/>
          </rPr>
          <t>Karl-Johan Skiver:</t>
        </r>
        <r>
          <rPr>
            <sz val="9"/>
            <color indexed="81"/>
            <rFont val="Tahoma"/>
            <family val="2"/>
          </rPr>
          <t xml:space="preserve">
Valutakursförändring 2023-05-15</t>
        </r>
      </text>
    </comment>
    <comment ref="E167" authorId="0" shapeId="0" xr:uid="{7DF0E955-EE0F-4E26-8BBD-B2F12DFA35EE}">
      <text>
        <r>
          <rPr>
            <b/>
            <sz val="9"/>
            <color indexed="81"/>
            <rFont val="Tahoma"/>
            <family val="2"/>
          </rPr>
          <t>Karl-Johan Skiver:</t>
        </r>
        <r>
          <rPr>
            <sz val="9"/>
            <color indexed="81"/>
            <rFont val="Tahoma"/>
            <family val="2"/>
          </rPr>
          <t xml:space="preserve">
Valutakursförändring 2023-05-15</t>
        </r>
      </text>
    </comment>
    <comment ref="E168" authorId="0" shapeId="0" xr:uid="{F9C2D8B7-4452-497B-AE29-E6AD86856055}">
      <text>
        <r>
          <rPr>
            <b/>
            <sz val="9"/>
            <color indexed="81"/>
            <rFont val="Tahoma"/>
            <family val="2"/>
          </rPr>
          <t>Karl-Johan Skiver:</t>
        </r>
        <r>
          <rPr>
            <sz val="9"/>
            <color indexed="81"/>
            <rFont val="Tahoma"/>
            <family val="2"/>
          </rPr>
          <t xml:space="preserve">
Valutakursförändring och ny hårdvara 2023-05-15.
Ny hårdvara 2024-02-14.</t>
        </r>
      </text>
    </comment>
    <comment ref="E169" authorId="0" shapeId="0" xr:uid="{1D8DA238-8458-4DC0-82C9-C44878AB3BBD}">
      <text>
        <r>
          <rPr>
            <b/>
            <sz val="9"/>
            <color indexed="81"/>
            <rFont val="Tahoma"/>
            <family val="2"/>
          </rPr>
          <t>Karl-Johan Skiver:</t>
        </r>
        <r>
          <rPr>
            <sz val="9"/>
            <color indexed="81"/>
            <rFont val="Tahoma"/>
            <family val="2"/>
          </rPr>
          <t xml:space="preserve">
Valutakursförändring 2023-05-15.
Ny hårdvara 2024-02-14.</t>
        </r>
      </text>
    </comment>
    <comment ref="E171" authorId="0" shapeId="0" xr:uid="{20C26FA6-07E7-4C99-970B-157A9A49BA18}">
      <text>
        <r>
          <rPr>
            <b/>
            <sz val="9"/>
            <color indexed="81"/>
            <rFont val="Tahoma"/>
            <family val="2"/>
          </rPr>
          <t>Karl-Johan Skiver:</t>
        </r>
        <r>
          <rPr>
            <sz val="9"/>
            <color indexed="81"/>
            <rFont val="Tahoma"/>
            <family val="2"/>
          </rPr>
          <t xml:space="preserve">
Valutakursförändring 2023-05-15</t>
        </r>
      </text>
    </comment>
    <comment ref="E172" authorId="0" shapeId="0" xr:uid="{8055D300-481E-4C65-831E-9C896D3973BA}">
      <text>
        <r>
          <rPr>
            <b/>
            <sz val="9"/>
            <color indexed="81"/>
            <rFont val="Tahoma"/>
            <family val="2"/>
          </rPr>
          <t>Karl-Johan Skiver:</t>
        </r>
        <r>
          <rPr>
            <sz val="9"/>
            <color indexed="81"/>
            <rFont val="Tahoma"/>
            <family val="2"/>
          </rPr>
          <t xml:space="preserve">
Valutakursförändring 2023-05-15</t>
        </r>
      </text>
    </comment>
    <comment ref="E173" authorId="0" shapeId="0" xr:uid="{9E1BDC00-E046-495E-81F2-72B966154829}">
      <text>
        <r>
          <rPr>
            <b/>
            <sz val="9"/>
            <color indexed="81"/>
            <rFont val="Tahoma"/>
            <family val="2"/>
          </rPr>
          <t>Karl-Johan Skiver:</t>
        </r>
        <r>
          <rPr>
            <sz val="9"/>
            <color indexed="81"/>
            <rFont val="Tahoma"/>
            <family val="2"/>
          </rPr>
          <t xml:space="preserve">
Valutakursförändring 2023-05-15</t>
        </r>
      </text>
    </comment>
    <comment ref="E174" authorId="0" shapeId="0" xr:uid="{F0122256-97ED-4D86-B1BB-A7556652440C}">
      <text>
        <r>
          <rPr>
            <b/>
            <sz val="9"/>
            <color indexed="81"/>
            <rFont val="Tahoma"/>
            <family val="2"/>
          </rPr>
          <t>Karl-Johan Skiver:</t>
        </r>
        <r>
          <rPr>
            <sz val="9"/>
            <color indexed="81"/>
            <rFont val="Tahoma"/>
            <family val="2"/>
          </rPr>
          <t xml:space="preserve">
Valutakursförändring 2023-05-15</t>
        </r>
      </text>
    </comment>
    <comment ref="B181" authorId="0" shapeId="0" xr:uid="{E06FABF4-8C69-4F5C-AD97-E57D95864F99}">
      <text>
        <r>
          <rPr>
            <b/>
            <sz val="9"/>
            <color indexed="81"/>
            <rFont val="Tahoma"/>
            <family val="2"/>
          </rPr>
          <t>Karl-Johan Skiver:</t>
        </r>
        <r>
          <rPr>
            <sz val="9"/>
            <color indexed="81"/>
            <rFont val="Tahoma"/>
            <family val="2"/>
          </rPr>
          <t xml:space="preserve">
Advania Sverige AB har valutakursförändrat sina priser den 2023-11-27 med maximal justering + 29,065%</t>
        </r>
      </text>
    </comment>
    <comment ref="B183" authorId="0" shapeId="0" xr:uid="{6D71B157-9EDF-4F25-BC3E-C937FE789F40}">
      <text>
        <r>
          <rPr>
            <b/>
            <sz val="9"/>
            <color indexed="81"/>
            <rFont val="Tahoma"/>
            <family val="2"/>
          </rPr>
          <t>Karl-Johan Skiver:</t>
        </r>
        <r>
          <rPr>
            <sz val="9"/>
            <color indexed="81"/>
            <rFont val="Tahoma"/>
            <family val="2"/>
          </rPr>
          <t xml:space="preserve">
Ny produkt 2023-10-27 EOL</t>
        </r>
      </text>
    </comment>
    <comment ref="C183" authorId="0" shapeId="0" xr:uid="{C9B0539B-AF6A-4933-821F-A6ACBA08538D}">
      <text>
        <r>
          <rPr>
            <b/>
            <sz val="9"/>
            <color indexed="81"/>
            <rFont val="Tahoma"/>
            <family val="2"/>
          </rPr>
          <t>Karl-Johan Skiver:</t>
        </r>
        <r>
          <rPr>
            <sz val="9"/>
            <color indexed="81"/>
            <rFont val="Tahoma"/>
            <family val="2"/>
          </rPr>
          <t xml:space="preserve">
EOL 2023-09-01.
Ny produkt 2023-12-14 EOL.</t>
        </r>
      </text>
    </comment>
    <comment ref="D183" authorId="0" shapeId="0" xr:uid="{1BCAFAB5-DFEC-4CDB-913E-5239B4B0C2AF}">
      <text>
        <r>
          <rPr>
            <b/>
            <sz val="9"/>
            <color indexed="81"/>
            <rFont val="Tahoma"/>
            <family val="2"/>
          </rPr>
          <t>Karl-Johan Skiver:</t>
        </r>
        <r>
          <rPr>
            <sz val="9"/>
            <color indexed="81"/>
            <rFont val="Tahoma"/>
            <family val="2"/>
          </rPr>
          <t xml:space="preserve">
Bytt produkt 2024-11-12</t>
        </r>
      </text>
    </comment>
    <comment ref="E183" authorId="0" shapeId="0" xr:uid="{6DE29245-B34E-44C8-B1DB-A5CCED169F41}">
      <text>
        <r>
          <rPr>
            <b/>
            <sz val="9"/>
            <color indexed="81"/>
            <rFont val="Tahoma"/>
            <family val="2"/>
          </rPr>
          <t>Karl-Johan Skiver:</t>
        </r>
        <r>
          <rPr>
            <sz val="9"/>
            <color indexed="81"/>
            <rFont val="Tahoma"/>
            <family val="2"/>
          </rPr>
          <t xml:space="preserve">
Ny hårdvara 2023-05-15</t>
        </r>
      </text>
    </comment>
    <comment ref="F183" authorId="0" shapeId="0" xr:uid="{BCAD35A2-F068-4FA3-993F-9108C605E43E}">
      <text>
        <r>
          <rPr>
            <b/>
            <sz val="9"/>
            <color indexed="81"/>
            <rFont val="Tahoma"/>
            <family val="2"/>
          </rPr>
          <t>Karl-Johan Skiver:</t>
        </r>
        <r>
          <rPr>
            <sz val="9"/>
            <color indexed="81"/>
            <rFont val="Tahoma"/>
            <family val="2"/>
          </rPr>
          <t xml:space="preserve">
Prisjusterat bytt produkt 2024-11-12</t>
        </r>
      </text>
    </comment>
    <comment ref="B184" authorId="0" shapeId="0" xr:uid="{93CAEC5A-7612-42BC-A00B-8A9CA8F8ECD1}">
      <text>
        <r>
          <rPr>
            <b/>
            <sz val="9"/>
            <color indexed="81"/>
            <rFont val="Tahoma"/>
            <family val="2"/>
          </rPr>
          <t>Karl-Johan Skiver:</t>
        </r>
        <r>
          <rPr>
            <sz val="9"/>
            <color indexed="81"/>
            <rFont val="Tahoma"/>
            <family val="2"/>
          </rPr>
          <t xml:space="preserve">
Ny produkt 2023-10-27 EOL</t>
        </r>
      </text>
    </comment>
    <comment ref="C184" authorId="0" shapeId="0" xr:uid="{4C45A85D-07DC-4A5C-8293-48D3BD1283B9}">
      <text>
        <r>
          <rPr>
            <b/>
            <sz val="9"/>
            <color indexed="81"/>
            <rFont val="Tahoma"/>
            <family val="2"/>
          </rPr>
          <t>Karl-Johan Skiver:</t>
        </r>
        <r>
          <rPr>
            <sz val="9"/>
            <color indexed="81"/>
            <rFont val="Tahoma"/>
            <family val="2"/>
          </rPr>
          <t xml:space="preserve">
EOL 2023-09-01</t>
        </r>
      </text>
    </comment>
    <comment ref="D184" authorId="0" shapeId="0" xr:uid="{AA1171E4-F292-431D-9132-A28CDDB33CE9}">
      <text>
        <r>
          <rPr>
            <b/>
            <sz val="9"/>
            <color indexed="81"/>
            <rFont val="Tahoma"/>
            <family val="2"/>
          </rPr>
          <t>Karl-Johan Skiver:</t>
        </r>
        <r>
          <rPr>
            <sz val="9"/>
            <color indexed="81"/>
            <rFont val="Tahoma"/>
            <family val="2"/>
          </rPr>
          <t xml:space="preserve">
Bytt produkt 2024-11-12</t>
        </r>
      </text>
    </comment>
    <comment ref="E184" authorId="0" shapeId="0" xr:uid="{5EF16B19-2307-416A-8E89-58B59772389E}">
      <text>
        <r>
          <rPr>
            <b/>
            <sz val="9"/>
            <color indexed="81"/>
            <rFont val="Tahoma"/>
            <family val="2"/>
          </rPr>
          <t>Karl-Johan Skiver:</t>
        </r>
        <r>
          <rPr>
            <sz val="9"/>
            <color indexed="81"/>
            <rFont val="Tahoma"/>
            <family val="2"/>
          </rPr>
          <t xml:space="preserve">
Ny hårdvara 2023-05-15</t>
        </r>
      </text>
    </comment>
    <comment ref="F184" authorId="0" shapeId="0" xr:uid="{969DF4F6-24E1-4635-BFDC-03219C3226F4}">
      <text>
        <r>
          <rPr>
            <b/>
            <sz val="9"/>
            <color indexed="81"/>
            <rFont val="Tahoma"/>
            <family val="2"/>
          </rPr>
          <t>Karl-Johan Skiver:</t>
        </r>
        <r>
          <rPr>
            <sz val="9"/>
            <color indexed="81"/>
            <rFont val="Tahoma"/>
            <family val="2"/>
          </rPr>
          <t xml:space="preserve">
Prisjusterat bytt produkt 2024-11-12</t>
        </r>
      </text>
    </comment>
    <comment ref="B185" authorId="0" shapeId="0" xr:uid="{8A56DAC4-CCD0-4B26-BD61-3BFF66792CFE}">
      <text>
        <r>
          <rPr>
            <b/>
            <sz val="9"/>
            <color indexed="81"/>
            <rFont val="Tahoma"/>
            <family val="2"/>
          </rPr>
          <t>Karl-Johan Skiver:</t>
        </r>
        <r>
          <rPr>
            <sz val="9"/>
            <color indexed="81"/>
            <rFont val="Tahoma"/>
            <family val="2"/>
          </rPr>
          <t xml:space="preserve">
Nytt pris 2023-10-27 EOL</t>
        </r>
      </text>
    </comment>
    <comment ref="C185" authorId="0" shapeId="0" xr:uid="{7AA0B6AC-F1E8-4803-AF9B-28D55F520DB4}">
      <text>
        <r>
          <rPr>
            <b/>
            <sz val="9"/>
            <color indexed="81"/>
            <rFont val="Tahoma"/>
            <family val="2"/>
          </rPr>
          <t>Karl-Johan Skiver:</t>
        </r>
        <r>
          <rPr>
            <sz val="9"/>
            <color indexed="81"/>
            <rFont val="Tahoma"/>
            <family val="2"/>
          </rPr>
          <t xml:space="preserve">
EOL 2023-09-01
Prisjusterat 2024-11-12</t>
        </r>
      </text>
    </comment>
    <comment ref="E185" authorId="0" shapeId="0" xr:uid="{2F9CD862-6E3D-4ADD-B4FD-A36E069F18E6}">
      <text>
        <r>
          <rPr>
            <b/>
            <sz val="9"/>
            <color indexed="81"/>
            <rFont val="Tahoma"/>
            <family val="2"/>
          </rPr>
          <t>Karl-Johan Skiver:</t>
        </r>
        <r>
          <rPr>
            <sz val="9"/>
            <color indexed="81"/>
            <rFont val="Tahoma"/>
            <family val="2"/>
          </rPr>
          <t xml:space="preserve">
Valutakursförändring och ny hårdvara 2023-05-15. Ny kemikalieskatt 2023-07-01.</t>
        </r>
      </text>
    </comment>
    <comment ref="F185" authorId="0" shapeId="0" xr:uid="{76097F93-3592-4523-BB8B-7049DE62A724}">
      <text>
        <r>
          <rPr>
            <b/>
            <sz val="9"/>
            <color indexed="81"/>
            <rFont val="Tahoma"/>
            <family val="2"/>
          </rPr>
          <t>Karl-Johan Skiver:</t>
        </r>
        <r>
          <rPr>
            <sz val="9"/>
            <color indexed="81"/>
            <rFont val="Tahoma"/>
            <family val="2"/>
          </rPr>
          <t xml:space="preserve">
Prisjusterat 2024-11-12</t>
        </r>
      </text>
    </comment>
    <comment ref="H185" authorId="0" shapeId="0" xr:uid="{B92278B5-BF28-46E0-851B-3AF9F28182A8}">
      <text>
        <r>
          <rPr>
            <b/>
            <sz val="9"/>
            <color indexed="81"/>
            <rFont val="Tahoma"/>
            <family val="2"/>
          </rPr>
          <t>Karl-Johan Skiver:</t>
        </r>
        <r>
          <rPr>
            <sz val="9"/>
            <color indexed="81"/>
            <rFont val="Tahoma"/>
            <family val="2"/>
          </rPr>
          <t xml:space="preserve">
Prisjusterat 2024-11-12</t>
        </r>
      </text>
    </comment>
    <comment ref="B186" authorId="0" shapeId="0" xr:uid="{5E3C14B8-CFFA-435A-AC6D-F83D06C7FD91}">
      <text>
        <r>
          <rPr>
            <b/>
            <sz val="9"/>
            <color indexed="81"/>
            <rFont val="Tahoma"/>
            <family val="2"/>
          </rPr>
          <t>Karl-Johan Skiver:</t>
        </r>
        <r>
          <rPr>
            <sz val="9"/>
            <color indexed="81"/>
            <rFont val="Tahoma"/>
            <family val="2"/>
          </rPr>
          <t xml:space="preserve">
Nytt pris 2023-10-27 EOL</t>
        </r>
      </text>
    </comment>
    <comment ref="C186" authorId="0" shapeId="0" xr:uid="{1C6FE59D-962F-4480-9D70-A0699F8B99FE}">
      <text>
        <r>
          <rPr>
            <b/>
            <sz val="9"/>
            <color indexed="81"/>
            <rFont val="Tahoma"/>
            <family val="2"/>
          </rPr>
          <t>Karl-Johan Skiver:</t>
        </r>
        <r>
          <rPr>
            <sz val="9"/>
            <color indexed="81"/>
            <rFont val="Tahoma"/>
            <family val="2"/>
          </rPr>
          <t xml:space="preserve">
EOL 2023-09-01
Prisjusterat 2024-11-12</t>
        </r>
      </text>
    </comment>
    <comment ref="E186" authorId="0" shapeId="0" xr:uid="{8557C454-A8DE-4976-8DC5-9F502BF4E700}">
      <text>
        <r>
          <rPr>
            <b/>
            <sz val="9"/>
            <color indexed="81"/>
            <rFont val="Tahoma"/>
            <family val="2"/>
          </rPr>
          <t>Karl-Johan Skiver:</t>
        </r>
        <r>
          <rPr>
            <sz val="9"/>
            <color indexed="81"/>
            <rFont val="Tahoma"/>
            <family val="2"/>
          </rPr>
          <t xml:space="preserve">
Valutakursförändring och ny hårdvara 2023-05-15. Ny kemikalieskatt 2023-07-01.</t>
        </r>
      </text>
    </comment>
    <comment ref="F186" authorId="0" shapeId="0" xr:uid="{0A484002-EB1C-495B-8157-ECC3695C2C2B}">
      <text>
        <r>
          <rPr>
            <b/>
            <sz val="9"/>
            <color indexed="81"/>
            <rFont val="Tahoma"/>
            <family val="2"/>
          </rPr>
          <t>Karl-Johan Skiver:</t>
        </r>
        <r>
          <rPr>
            <sz val="9"/>
            <color indexed="81"/>
            <rFont val="Tahoma"/>
            <family val="2"/>
          </rPr>
          <t xml:space="preserve">
Prisjusterat 2024-11-12</t>
        </r>
      </text>
    </comment>
    <comment ref="H186" authorId="0" shapeId="0" xr:uid="{62D7D8A8-47BB-4428-A72E-1BC46BA801B0}">
      <text>
        <r>
          <rPr>
            <b/>
            <sz val="9"/>
            <color indexed="81"/>
            <rFont val="Tahoma"/>
            <family val="2"/>
          </rPr>
          <t>Karl-Johan Skiver:</t>
        </r>
        <r>
          <rPr>
            <sz val="9"/>
            <color indexed="81"/>
            <rFont val="Tahoma"/>
            <family val="2"/>
          </rPr>
          <t xml:space="preserve">
Prisjusterat 2024-11-12</t>
        </r>
      </text>
    </comment>
    <comment ref="C187" authorId="0" shapeId="0" xr:uid="{1F14F550-57A9-423E-82C2-E2EDC857BAEE}">
      <text>
        <r>
          <rPr>
            <b/>
            <sz val="9"/>
            <color indexed="81"/>
            <rFont val="Tahoma"/>
            <family val="2"/>
          </rPr>
          <t>Karl-Johan Skiver:</t>
        </r>
        <r>
          <rPr>
            <sz val="9"/>
            <color indexed="81"/>
            <rFont val="Tahoma"/>
            <family val="2"/>
          </rPr>
          <t xml:space="preserve">
EOL 2023-09-01
Prisjusterat 2024-11-12</t>
        </r>
      </text>
    </comment>
    <comment ref="E187" authorId="0" shapeId="0" xr:uid="{3A5D5932-D29C-43A5-987E-293F57F2779D}">
      <text>
        <r>
          <rPr>
            <b/>
            <sz val="9"/>
            <color indexed="81"/>
            <rFont val="Tahoma"/>
            <family val="2"/>
          </rPr>
          <t>Karl-Johan Skiver:</t>
        </r>
        <r>
          <rPr>
            <sz val="9"/>
            <color indexed="81"/>
            <rFont val="Tahoma"/>
            <family val="2"/>
          </rPr>
          <t xml:space="preserve">
Valutakursförändring 2023-05-15</t>
        </r>
      </text>
    </comment>
    <comment ref="C188" authorId="0" shapeId="0" xr:uid="{B301B2B2-B6C3-4869-9208-C9485CF86B37}">
      <text>
        <r>
          <rPr>
            <b/>
            <sz val="9"/>
            <color indexed="81"/>
            <rFont val="Tahoma"/>
            <family val="2"/>
          </rPr>
          <t>Karl-Johan Skiver:</t>
        </r>
        <r>
          <rPr>
            <sz val="9"/>
            <color indexed="81"/>
            <rFont val="Tahoma"/>
            <family val="2"/>
          </rPr>
          <t xml:space="preserve">
EOL 2023-09-01</t>
        </r>
      </text>
    </comment>
    <comment ref="E188" authorId="0" shapeId="0" xr:uid="{95370847-7516-42EF-AD64-55D15F0693E7}">
      <text>
        <r>
          <rPr>
            <b/>
            <sz val="9"/>
            <color indexed="81"/>
            <rFont val="Tahoma"/>
            <family val="2"/>
          </rPr>
          <t>Karl-Johan Skiver:</t>
        </r>
        <r>
          <rPr>
            <sz val="9"/>
            <color indexed="81"/>
            <rFont val="Tahoma"/>
            <family val="2"/>
          </rPr>
          <t xml:space="preserve">
Valutakursförändring 2023-05-15</t>
        </r>
      </text>
    </comment>
    <comment ref="E189" authorId="0" shapeId="0" xr:uid="{4C90B67F-DEA1-437E-BC76-010953B81A11}">
      <text>
        <r>
          <rPr>
            <b/>
            <sz val="9"/>
            <color indexed="81"/>
            <rFont val="Tahoma"/>
            <family val="2"/>
          </rPr>
          <t>Karl-Johan Skiver:</t>
        </r>
        <r>
          <rPr>
            <sz val="9"/>
            <color indexed="81"/>
            <rFont val="Tahoma"/>
            <family val="2"/>
          </rPr>
          <t xml:space="preserve">
Valutakursförändring 2023-05-15</t>
        </r>
      </text>
    </comment>
    <comment ref="E190" authorId="0" shapeId="0" xr:uid="{D82B4DF9-FE93-49A2-AB45-2D9DFF2C817B}">
      <text>
        <r>
          <rPr>
            <b/>
            <sz val="9"/>
            <color indexed="81"/>
            <rFont val="Tahoma"/>
            <family val="2"/>
          </rPr>
          <t>Karl-Johan Skiver:</t>
        </r>
        <r>
          <rPr>
            <sz val="9"/>
            <color indexed="81"/>
            <rFont val="Tahoma"/>
            <family val="2"/>
          </rPr>
          <t xml:space="preserve">
Valutakursförändring 2023-05-15</t>
        </r>
      </text>
    </comment>
    <comment ref="E191" authorId="0" shapeId="0" xr:uid="{A7959692-58EF-4C7F-B905-9E67BFAD9966}">
      <text>
        <r>
          <rPr>
            <b/>
            <sz val="9"/>
            <color indexed="81"/>
            <rFont val="Tahoma"/>
            <family val="2"/>
          </rPr>
          <t>Karl-Johan Skiver:</t>
        </r>
        <r>
          <rPr>
            <sz val="9"/>
            <color indexed="81"/>
            <rFont val="Tahoma"/>
            <family val="2"/>
          </rPr>
          <t xml:space="preserve">
Valutakursförändring 2023-05-15</t>
        </r>
      </text>
    </comment>
    <comment ref="B201" authorId="0" shapeId="0" xr:uid="{A6735428-F497-46B5-8BB0-6D4410FE4441}">
      <text>
        <r>
          <rPr>
            <b/>
            <sz val="9"/>
            <color indexed="81"/>
            <rFont val="Tahoma"/>
            <family val="2"/>
          </rPr>
          <t>Karl-Johan Skiver:</t>
        </r>
        <r>
          <rPr>
            <sz val="9"/>
            <color indexed="81"/>
            <rFont val="Tahoma"/>
            <family val="2"/>
          </rPr>
          <t xml:space="preserve">
Ny produkt 2023-10-27 EOL</t>
        </r>
      </text>
    </comment>
    <comment ref="C201" authorId="0" shapeId="0" xr:uid="{B7450E2A-CFE0-47EC-BA43-CE55A03286E8}">
      <text>
        <r>
          <rPr>
            <b/>
            <sz val="9"/>
            <color indexed="81"/>
            <rFont val="Tahoma"/>
            <family val="2"/>
          </rPr>
          <t>Karl-Johan Skiver:</t>
        </r>
        <r>
          <rPr>
            <sz val="9"/>
            <color indexed="81"/>
            <rFont val="Tahoma"/>
            <family val="2"/>
          </rPr>
          <t xml:space="preserve">
EOL 2023-09-01
Ny produkt 2023-10-17 EOL</t>
        </r>
      </text>
    </comment>
    <comment ref="D201" authorId="0" shapeId="0" xr:uid="{CED98FFD-4829-4A1B-8A17-E14D0D5C486D}">
      <text>
        <r>
          <rPr>
            <b/>
            <sz val="9"/>
            <color indexed="81"/>
            <rFont val="Tahoma"/>
            <family val="2"/>
          </rPr>
          <t>Karl-Johan Skiver:</t>
        </r>
        <r>
          <rPr>
            <sz val="9"/>
            <color indexed="81"/>
            <rFont val="Tahoma"/>
            <family val="2"/>
          </rPr>
          <t xml:space="preserve">
Bytt produkt 2024-11-12</t>
        </r>
      </text>
    </comment>
    <comment ref="E201" authorId="0" shapeId="0" xr:uid="{3AFA10B2-E923-4B6A-B02D-6322C2B74FC8}">
      <text>
        <r>
          <rPr>
            <b/>
            <sz val="9"/>
            <color indexed="81"/>
            <rFont val="Tahoma"/>
            <family val="2"/>
          </rPr>
          <t>Karl-Johan Skiver:</t>
        </r>
        <r>
          <rPr>
            <sz val="9"/>
            <color indexed="81"/>
            <rFont val="Tahoma"/>
            <family val="2"/>
          </rPr>
          <t xml:space="preserve">
Ny hårdvara 2023-05-15</t>
        </r>
      </text>
    </comment>
    <comment ref="F201" authorId="0" shapeId="0" xr:uid="{BF396621-1E00-49AA-AAD1-ECB66057D0A2}">
      <text>
        <r>
          <rPr>
            <b/>
            <sz val="9"/>
            <color indexed="81"/>
            <rFont val="Tahoma"/>
            <family val="2"/>
          </rPr>
          <t>Karl-Johan Skiver:</t>
        </r>
        <r>
          <rPr>
            <sz val="9"/>
            <color indexed="81"/>
            <rFont val="Tahoma"/>
            <family val="2"/>
          </rPr>
          <t xml:space="preserve">
Prisjusterat bytt produkt 2024-11-12</t>
        </r>
      </text>
    </comment>
    <comment ref="B202" authorId="0" shapeId="0" xr:uid="{4849E7ED-C744-414E-8B50-E54ED9479F98}">
      <text>
        <r>
          <rPr>
            <b/>
            <sz val="9"/>
            <color indexed="81"/>
            <rFont val="Tahoma"/>
            <family val="2"/>
          </rPr>
          <t>Karl-Johan Skiver:</t>
        </r>
        <r>
          <rPr>
            <sz val="9"/>
            <color indexed="81"/>
            <rFont val="Tahoma"/>
            <family val="2"/>
          </rPr>
          <t xml:space="preserve">
Ny produkt 2023-10-27 EOL</t>
        </r>
      </text>
    </comment>
    <comment ref="C202" authorId="0" shapeId="0" xr:uid="{91CA8BC7-A3C1-402F-8244-06FBAE3ACAA5}">
      <text>
        <r>
          <rPr>
            <b/>
            <sz val="9"/>
            <color indexed="81"/>
            <rFont val="Tahoma"/>
            <family val="2"/>
          </rPr>
          <t>Karl-Johan Skiver:</t>
        </r>
        <r>
          <rPr>
            <sz val="9"/>
            <color indexed="81"/>
            <rFont val="Tahoma"/>
            <family val="2"/>
          </rPr>
          <t xml:space="preserve">
EOL 2023-09-01
Ny produkt 2023-10-17 EOL</t>
        </r>
      </text>
    </comment>
    <comment ref="D202" authorId="0" shapeId="0" xr:uid="{42044FCC-27DA-4186-872E-C2BD495B1132}">
      <text>
        <r>
          <rPr>
            <b/>
            <sz val="9"/>
            <color indexed="81"/>
            <rFont val="Tahoma"/>
            <family val="2"/>
          </rPr>
          <t>Karl-Johan Skiver:</t>
        </r>
        <r>
          <rPr>
            <sz val="9"/>
            <color indexed="81"/>
            <rFont val="Tahoma"/>
            <family val="2"/>
          </rPr>
          <t xml:space="preserve">
Bytt produkt 2024-11-12</t>
        </r>
      </text>
    </comment>
    <comment ref="E202" authorId="0" shapeId="0" xr:uid="{B1C4B512-5A2F-4698-ACB5-4AA5DA38B732}">
      <text>
        <r>
          <rPr>
            <b/>
            <sz val="9"/>
            <color indexed="81"/>
            <rFont val="Tahoma"/>
            <family val="2"/>
          </rPr>
          <t>Karl-Johan Skiver:</t>
        </r>
        <r>
          <rPr>
            <sz val="9"/>
            <color indexed="81"/>
            <rFont val="Tahoma"/>
            <family val="2"/>
          </rPr>
          <t xml:space="preserve">
Ny hårdvara 2023-05-15</t>
        </r>
      </text>
    </comment>
    <comment ref="F202" authorId="0" shapeId="0" xr:uid="{6068A938-185C-44E9-887F-08CCE0D024FD}">
      <text>
        <r>
          <rPr>
            <b/>
            <sz val="9"/>
            <color indexed="81"/>
            <rFont val="Tahoma"/>
            <family val="2"/>
          </rPr>
          <t>Karl-Johan Skiver:</t>
        </r>
        <r>
          <rPr>
            <sz val="9"/>
            <color indexed="81"/>
            <rFont val="Tahoma"/>
            <family val="2"/>
          </rPr>
          <t xml:space="preserve">
Prisjusterat bytt produkt 2024-11-12</t>
        </r>
      </text>
    </comment>
    <comment ref="B203" authorId="0" shapeId="0" xr:uid="{3BF09F89-C9F6-43F8-B984-4F7DB11D9816}">
      <text>
        <r>
          <rPr>
            <b/>
            <sz val="9"/>
            <color indexed="81"/>
            <rFont val="Tahoma"/>
            <family val="2"/>
          </rPr>
          <t>Karl-Johan Skiver:</t>
        </r>
        <r>
          <rPr>
            <sz val="9"/>
            <color indexed="81"/>
            <rFont val="Tahoma"/>
            <family val="2"/>
          </rPr>
          <t xml:space="preserve">
Nytt pris 2023-10-27 EOL</t>
        </r>
      </text>
    </comment>
    <comment ref="C203" authorId="0" shapeId="0" xr:uid="{A310C20B-B69E-466E-92AE-BA2995AB5774}">
      <text>
        <r>
          <rPr>
            <b/>
            <sz val="9"/>
            <color indexed="81"/>
            <rFont val="Tahoma"/>
            <family val="2"/>
          </rPr>
          <t>Karl-Johan Skiver:</t>
        </r>
        <r>
          <rPr>
            <sz val="9"/>
            <color indexed="81"/>
            <rFont val="Tahoma"/>
            <family val="2"/>
          </rPr>
          <t xml:space="preserve">
EOL 2023-09-01
Prisjusterat 2024-11-12</t>
        </r>
      </text>
    </comment>
    <comment ref="E203" authorId="0" shapeId="0" xr:uid="{4720E387-DD45-4D88-A1C9-42A4793DD3CC}">
      <text>
        <r>
          <rPr>
            <b/>
            <sz val="9"/>
            <color indexed="81"/>
            <rFont val="Tahoma"/>
            <family val="2"/>
          </rPr>
          <t>Karl-Johan Skiver:</t>
        </r>
        <r>
          <rPr>
            <sz val="9"/>
            <color indexed="81"/>
            <rFont val="Tahoma"/>
            <family val="2"/>
          </rPr>
          <t xml:space="preserve">
Valutakursförändring och ny hårdvara 2023-05-15. Ny kemikalieskatt 2023-07-01.</t>
        </r>
      </text>
    </comment>
    <comment ref="F203" authorId="0" shapeId="0" xr:uid="{BC10BF46-6998-4E45-A408-8191B3C65FAA}">
      <text>
        <r>
          <rPr>
            <b/>
            <sz val="9"/>
            <color indexed="81"/>
            <rFont val="Tahoma"/>
            <family val="2"/>
          </rPr>
          <t>Karl-Johan Skiver:</t>
        </r>
        <r>
          <rPr>
            <sz val="9"/>
            <color indexed="81"/>
            <rFont val="Tahoma"/>
            <family val="2"/>
          </rPr>
          <t xml:space="preserve">
Prisjusterat 2024-11-12</t>
        </r>
      </text>
    </comment>
    <comment ref="H203" authorId="0" shapeId="0" xr:uid="{B7086119-1025-443F-A650-D72014A13011}">
      <text>
        <r>
          <rPr>
            <b/>
            <sz val="9"/>
            <color indexed="81"/>
            <rFont val="Tahoma"/>
            <family val="2"/>
          </rPr>
          <t>Karl-Johan Skiver:</t>
        </r>
        <r>
          <rPr>
            <sz val="9"/>
            <color indexed="81"/>
            <rFont val="Tahoma"/>
            <family val="2"/>
          </rPr>
          <t xml:space="preserve">
Prisjusterat 2024-11-12</t>
        </r>
      </text>
    </comment>
    <comment ref="B204" authorId="0" shapeId="0" xr:uid="{6DF142B6-9F6E-462A-A4AC-8AA692B3C7FB}">
      <text>
        <r>
          <rPr>
            <b/>
            <sz val="9"/>
            <color indexed="81"/>
            <rFont val="Tahoma"/>
            <family val="2"/>
          </rPr>
          <t>Karl-Johan Skiver:</t>
        </r>
        <r>
          <rPr>
            <sz val="9"/>
            <color indexed="81"/>
            <rFont val="Tahoma"/>
            <family val="2"/>
          </rPr>
          <t xml:space="preserve">
Nytt pris 2023-10-27 EOL</t>
        </r>
      </text>
    </comment>
    <comment ref="C204" authorId="0" shapeId="0" xr:uid="{D838A25D-E355-4A41-B998-152119C33117}">
      <text>
        <r>
          <rPr>
            <b/>
            <sz val="9"/>
            <color indexed="81"/>
            <rFont val="Tahoma"/>
            <family val="2"/>
          </rPr>
          <t>Karl-Johan Skiver:</t>
        </r>
        <r>
          <rPr>
            <sz val="9"/>
            <color indexed="81"/>
            <rFont val="Tahoma"/>
            <family val="2"/>
          </rPr>
          <t xml:space="preserve">
EOL 2023-09-01
Prisjusterat 2024-11-12</t>
        </r>
      </text>
    </comment>
    <comment ref="E204" authorId="0" shapeId="0" xr:uid="{575710E3-3D93-472F-981C-13949F921FEA}">
      <text>
        <r>
          <rPr>
            <b/>
            <sz val="9"/>
            <color indexed="81"/>
            <rFont val="Tahoma"/>
            <family val="2"/>
          </rPr>
          <t>Karl-Johan Skiver:</t>
        </r>
        <r>
          <rPr>
            <sz val="9"/>
            <color indexed="81"/>
            <rFont val="Tahoma"/>
            <family val="2"/>
          </rPr>
          <t xml:space="preserve">
Valutakursförändring och ny hårdvara 2023-05-15. Ny kemikalieskatt 2023-07-01.</t>
        </r>
      </text>
    </comment>
    <comment ref="F204" authorId="0" shapeId="0" xr:uid="{7F62EE2B-012A-40B8-8FA1-C570636788D6}">
      <text>
        <r>
          <rPr>
            <b/>
            <sz val="9"/>
            <color indexed="81"/>
            <rFont val="Tahoma"/>
            <family val="2"/>
          </rPr>
          <t>Karl-Johan Skiver:</t>
        </r>
        <r>
          <rPr>
            <sz val="9"/>
            <color indexed="81"/>
            <rFont val="Tahoma"/>
            <family val="2"/>
          </rPr>
          <t xml:space="preserve">
Prisjusterat 2024-11-12</t>
        </r>
      </text>
    </comment>
    <comment ref="H204" authorId="0" shapeId="0" xr:uid="{8512605E-C1B4-4FA4-9586-55FFB6D8E6F5}">
      <text>
        <r>
          <rPr>
            <b/>
            <sz val="9"/>
            <color indexed="81"/>
            <rFont val="Tahoma"/>
            <family val="2"/>
          </rPr>
          <t>Karl-Johan Skiver:</t>
        </r>
        <r>
          <rPr>
            <sz val="9"/>
            <color indexed="81"/>
            <rFont val="Tahoma"/>
            <family val="2"/>
          </rPr>
          <t xml:space="preserve">
Prisjusterat 2024-11-12</t>
        </r>
      </text>
    </comment>
    <comment ref="C205" authorId="0" shapeId="0" xr:uid="{1E1594B7-F22D-42BF-BC2D-D5EE97CB8D40}">
      <text>
        <r>
          <rPr>
            <b/>
            <sz val="9"/>
            <color indexed="81"/>
            <rFont val="Tahoma"/>
            <family val="2"/>
          </rPr>
          <t>Karl-Johan Skiver:</t>
        </r>
        <r>
          <rPr>
            <sz val="9"/>
            <color indexed="81"/>
            <rFont val="Tahoma"/>
            <family val="2"/>
          </rPr>
          <t xml:space="preserve">
EOL 2023-09-01
Prisjusterat 2024-11-12</t>
        </r>
      </text>
    </comment>
    <comment ref="E205" authorId="0" shapeId="0" xr:uid="{9598835D-50D3-4316-8226-B9567B50C594}">
      <text>
        <r>
          <rPr>
            <b/>
            <sz val="9"/>
            <color indexed="81"/>
            <rFont val="Tahoma"/>
            <family val="2"/>
          </rPr>
          <t>Karl-Johan Skiver:</t>
        </r>
        <r>
          <rPr>
            <sz val="9"/>
            <color indexed="81"/>
            <rFont val="Tahoma"/>
            <family val="2"/>
          </rPr>
          <t xml:space="preserve">
Valutakursförändring 2023-05-15</t>
        </r>
      </text>
    </comment>
    <comment ref="C206" authorId="0" shapeId="0" xr:uid="{8461B1FA-770B-4372-A4A7-CAB5D872B274}">
      <text>
        <r>
          <rPr>
            <b/>
            <sz val="9"/>
            <color indexed="81"/>
            <rFont val="Tahoma"/>
            <family val="2"/>
          </rPr>
          <t>Karl-Johan Skiver:</t>
        </r>
        <r>
          <rPr>
            <sz val="9"/>
            <color indexed="81"/>
            <rFont val="Tahoma"/>
            <family val="2"/>
          </rPr>
          <t xml:space="preserve">
EOL 2023-09-01</t>
        </r>
      </text>
    </comment>
    <comment ref="E206" authorId="0" shapeId="0" xr:uid="{75745E11-788C-4B95-9276-DAD7F2517D93}">
      <text>
        <r>
          <rPr>
            <b/>
            <sz val="9"/>
            <color indexed="81"/>
            <rFont val="Tahoma"/>
            <family val="2"/>
          </rPr>
          <t>Karl-Johan Skiver:</t>
        </r>
        <r>
          <rPr>
            <sz val="9"/>
            <color indexed="81"/>
            <rFont val="Tahoma"/>
            <family val="2"/>
          </rPr>
          <t xml:space="preserve">
Valutakursförändring 2023-05-15</t>
        </r>
      </text>
    </comment>
    <comment ref="E207" authorId="0" shapeId="0" xr:uid="{A3B91A7D-5151-49FF-B1D6-45CB9DDEF046}">
      <text>
        <r>
          <rPr>
            <b/>
            <sz val="9"/>
            <color indexed="81"/>
            <rFont val="Tahoma"/>
            <family val="2"/>
          </rPr>
          <t>Karl-Johan Skiver:</t>
        </r>
        <r>
          <rPr>
            <sz val="9"/>
            <color indexed="81"/>
            <rFont val="Tahoma"/>
            <family val="2"/>
          </rPr>
          <t xml:space="preserve">
Valutakursförändring 2023-05-15</t>
        </r>
      </text>
    </comment>
    <comment ref="E208" authorId="0" shapeId="0" xr:uid="{980788AD-0C67-4BE2-80B3-269F4BDF4948}">
      <text>
        <r>
          <rPr>
            <b/>
            <sz val="9"/>
            <color indexed="81"/>
            <rFont val="Tahoma"/>
            <family val="2"/>
          </rPr>
          <t>Karl-Johan Skiver:</t>
        </r>
        <r>
          <rPr>
            <sz val="9"/>
            <color indexed="81"/>
            <rFont val="Tahoma"/>
            <family val="2"/>
          </rPr>
          <t xml:space="preserve">
Valutakursförändring 2023-05-15</t>
        </r>
      </text>
    </comment>
    <comment ref="E209" authorId="0" shapeId="0" xr:uid="{F88D99D1-7E73-4DA4-A32D-036050EA09E0}">
      <text>
        <r>
          <rPr>
            <b/>
            <sz val="9"/>
            <color indexed="81"/>
            <rFont val="Tahoma"/>
            <family val="2"/>
          </rPr>
          <t>Karl-Johan Skiver:</t>
        </r>
        <r>
          <rPr>
            <sz val="9"/>
            <color indexed="81"/>
            <rFont val="Tahoma"/>
            <family val="2"/>
          </rPr>
          <t xml:space="preserve">
Valutakursförändring 2023-05-15</t>
        </r>
      </text>
    </comment>
    <comment ref="B218" authorId="0" shapeId="0" xr:uid="{C273C4AF-C35E-47A0-95C3-8B9589B92ECE}">
      <text>
        <r>
          <rPr>
            <b/>
            <sz val="9"/>
            <color indexed="81"/>
            <rFont val="Tahoma"/>
            <family val="2"/>
          </rPr>
          <t>Karl-Johan Skiver:</t>
        </r>
        <r>
          <rPr>
            <sz val="9"/>
            <color indexed="81"/>
            <rFont val="Tahoma"/>
            <family val="2"/>
          </rPr>
          <t xml:space="preserve">
Ny produkt 2023-10-27 EOL</t>
        </r>
      </text>
    </comment>
    <comment ref="E218" authorId="0" shapeId="0" xr:uid="{6343D10E-A447-4692-B3A2-AF0C40D20AD1}">
      <text>
        <r>
          <rPr>
            <b/>
            <sz val="9"/>
            <color indexed="81"/>
            <rFont val="Tahoma"/>
            <family val="2"/>
          </rPr>
          <t>Karl-Johan Skiver:</t>
        </r>
        <r>
          <rPr>
            <sz val="9"/>
            <color indexed="81"/>
            <rFont val="Tahoma"/>
            <family val="2"/>
          </rPr>
          <t xml:space="preserve">
Ny hårdvara 2023-05-15</t>
        </r>
      </text>
    </comment>
    <comment ref="B219" authorId="0" shapeId="0" xr:uid="{6232F84A-5B67-4D07-AB72-2E5207785C8D}">
      <text>
        <r>
          <rPr>
            <b/>
            <sz val="9"/>
            <color indexed="81"/>
            <rFont val="Tahoma"/>
            <family val="2"/>
          </rPr>
          <t>Karl-Johan Skiver:</t>
        </r>
        <r>
          <rPr>
            <sz val="9"/>
            <color indexed="81"/>
            <rFont val="Tahoma"/>
            <family val="2"/>
          </rPr>
          <t xml:space="preserve">
Nytt pris 2023-10-27 EOL</t>
        </r>
      </text>
    </comment>
    <comment ref="E219" authorId="0" shapeId="0" xr:uid="{BE7E4D35-4293-40E4-92B4-542EDD1551CA}">
      <text>
        <r>
          <rPr>
            <b/>
            <sz val="9"/>
            <color indexed="81"/>
            <rFont val="Tahoma"/>
            <family val="2"/>
          </rPr>
          <t>Karl-Johan Skiver:</t>
        </r>
        <r>
          <rPr>
            <sz val="9"/>
            <color indexed="81"/>
            <rFont val="Tahoma"/>
            <family val="2"/>
          </rPr>
          <t xml:space="preserve">
Valutakursförändring och ny hårdvara 2023-05-15. Ny kemikalieskatt 2023-07-01.</t>
        </r>
      </text>
    </comment>
    <comment ref="H219" authorId="0" shapeId="0" xr:uid="{96B666C5-D8F5-4CBD-8F72-41089A13DB3C}">
      <text>
        <r>
          <rPr>
            <b/>
            <sz val="9"/>
            <color indexed="81"/>
            <rFont val="Tahoma"/>
            <family val="2"/>
          </rPr>
          <t>Karl-Johan Skiver:</t>
        </r>
        <r>
          <rPr>
            <sz val="9"/>
            <color indexed="81"/>
            <rFont val="Tahoma"/>
            <family val="2"/>
          </rPr>
          <t xml:space="preserve">
Prisjusterat 2024-11-12</t>
        </r>
      </text>
    </comment>
    <comment ref="B220" authorId="0" shapeId="0" xr:uid="{0ED2A2B4-8907-498D-AAA7-B91ABB4FF419}">
      <text>
        <r>
          <rPr>
            <b/>
            <sz val="9"/>
            <color indexed="81"/>
            <rFont val="Tahoma"/>
            <family val="2"/>
          </rPr>
          <t>Karl-Johan Skiver:</t>
        </r>
        <r>
          <rPr>
            <sz val="9"/>
            <color indexed="81"/>
            <rFont val="Tahoma"/>
            <family val="2"/>
          </rPr>
          <t xml:space="preserve">
Nytt pris 2023-10-27 EOL</t>
        </r>
      </text>
    </comment>
    <comment ref="E220" authorId="0" shapeId="0" xr:uid="{89912C07-3DAD-468D-AD19-55952718F278}">
      <text>
        <r>
          <rPr>
            <b/>
            <sz val="9"/>
            <color indexed="81"/>
            <rFont val="Tahoma"/>
            <family val="2"/>
          </rPr>
          <t>Karl-Johan Skiver:</t>
        </r>
        <r>
          <rPr>
            <sz val="9"/>
            <color indexed="81"/>
            <rFont val="Tahoma"/>
            <family val="2"/>
          </rPr>
          <t xml:space="preserve">
Valutakursförändring 2023-05-15</t>
        </r>
      </text>
    </comment>
    <comment ref="H220" authorId="0" shapeId="0" xr:uid="{178CB77E-A966-471A-9A3E-6CA633248435}">
      <text>
        <r>
          <rPr>
            <b/>
            <sz val="9"/>
            <color indexed="81"/>
            <rFont val="Tahoma"/>
            <family val="2"/>
          </rPr>
          <t>Karl-Johan Skiver:</t>
        </r>
        <r>
          <rPr>
            <sz val="9"/>
            <color indexed="81"/>
            <rFont val="Tahoma"/>
            <family val="2"/>
          </rPr>
          <t xml:space="preserve">
Prisjusterat 2024-11-12</t>
        </r>
      </text>
    </comment>
    <comment ref="B229" authorId="0" shapeId="0" xr:uid="{E847277C-C6B6-449A-B637-07DA51F85382}">
      <text>
        <r>
          <rPr>
            <b/>
            <sz val="9"/>
            <color indexed="81"/>
            <rFont val="Tahoma"/>
            <family val="2"/>
          </rPr>
          <t>Karl-Johan Skiver:</t>
        </r>
        <r>
          <rPr>
            <sz val="9"/>
            <color indexed="81"/>
            <rFont val="Tahoma"/>
            <family val="2"/>
          </rPr>
          <t xml:space="preserve">
Ny produkt 2023-10-27 EOL</t>
        </r>
      </text>
    </comment>
    <comment ref="B230" authorId="0" shapeId="0" xr:uid="{7E48019D-F7BA-4986-AC55-0D05C87BAF4C}">
      <text>
        <r>
          <rPr>
            <b/>
            <sz val="9"/>
            <color indexed="81"/>
            <rFont val="Tahoma"/>
            <family val="2"/>
          </rPr>
          <t>Karl-Johan Skiver:</t>
        </r>
        <r>
          <rPr>
            <sz val="9"/>
            <color indexed="81"/>
            <rFont val="Tahoma"/>
            <family val="2"/>
          </rPr>
          <t xml:space="preserve">
Nytt pris 2023-10-27 EOL</t>
        </r>
      </text>
    </comment>
    <comment ref="E230" authorId="0" shapeId="0" xr:uid="{0291AAB9-B775-4EEB-88A8-20CBC23B5B56}">
      <text>
        <r>
          <rPr>
            <b/>
            <sz val="9"/>
            <color indexed="81"/>
            <rFont val="Tahoma"/>
            <family val="2"/>
          </rPr>
          <t>Karl-Johan Skiver:</t>
        </r>
        <r>
          <rPr>
            <sz val="9"/>
            <color indexed="81"/>
            <rFont val="Tahoma"/>
            <family val="2"/>
          </rPr>
          <t xml:space="preserve">
Valutakursförändring och ny hårdvara 2023-05-15. Ny Kemikalieskatt 2023-07-01.</t>
        </r>
      </text>
    </comment>
    <comment ref="H230" authorId="0" shapeId="0" xr:uid="{FC3E04AA-029C-4A20-9F6A-5D50665E6133}">
      <text>
        <r>
          <rPr>
            <b/>
            <sz val="9"/>
            <color indexed="81"/>
            <rFont val="Tahoma"/>
            <family val="2"/>
          </rPr>
          <t>Karl-Johan Skiver:</t>
        </r>
        <r>
          <rPr>
            <sz val="9"/>
            <color indexed="81"/>
            <rFont val="Tahoma"/>
            <family val="2"/>
          </rPr>
          <t xml:space="preserve">
Prisjusterat 2024-11-12</t>
        </r>
      </text>
    </comment>
    <comment ref="B231" authorId="0" shapeId="0" xr:uid="{BB41ACB7-362F-4D6D-B8C9-5E8B3D27C83E}">
      <text>
        <r>
          <rPr>
            <b/>
            <sz val="9"/>
            <color indexed="81"/>
            <rFont val="Tahoma"/>
            <family val="2"/>
          </rPr>
          <t>Karl-Johan Skiver:</t>
        </r>
        <r>
          <rPr>
            <sz val="9"/>
            <color indexed="81"/>
            <rFont val="Tahoma"/>
            <family val="2"/>
          </rPr>
          <t xml:space="preserve">
Nytt pris 2023-10-27 EOL</t>
        </r>
      </text>
    </comment>
    <comment ref="E231" authorId="0" shapeId="0" xr:uid="{8D72FF9E-2BB3-4314-8A83-FCFE2196B1FD}">
      <text>
        <r>
          <rPr>
            <b/>
            <sz val="9"/>
            <color indexed="81"/>
            <rFont val="Tahoma"/>
            <family val="2"/>
          </rPr>
          <t>Karl-Johan Skiver:</t>
        </r>
        <r>
          <rPr>
            <sz val="9"/>
            <color indexed="81"/>
            <rFont val="Tahoma"/>
            <family val="2"/>
          </rPr>
          <t xml:space="preserve">
Valutakursförändring 2023-05-15</t>
        </r>
      </text>
    </comment>
    <comment ref="H231" authorId="0" shapeId="0" xr:uid="{932DB2E7-1A7B-4A9A-9139-C141D94E824B}">
      <text>
        <r>
          <rPr>
            <b/>
            <sz val="9"/>
            <color indexed="81"/>
            <rFont val="Tahoma"/>
            <family val="2"/>
          </rPr>
          <t>Karl-Johan Skiver:</t>
        </r>
        <r>
          <rPr>
            <sz val="9"/>
            <color indexed="81"/>
            <rFont val="Tahoma"/>
            <family val="2"/>
          </rPr>
          <t xml:space="preserve">
Prisjusterat 2024-11-12</t>
        </r>
      </text>
    </comment>
    <comment ref="E241" authorId="0" shapeId="0" xr:uid="{E21D13C9-3FA5-445F-9801-5D3AD7324DB4}">
      <text>
        <r>
          <rPr>
            <b/>
            <sz val="9"/>
            <color indexed="81"/>
            <rFont val="Tahoma"/>
            <family val="2"/>
          </rPr>
          <t>Karl-Johan Skiver:</t>
        </r>
        <r>
          <rPr>
            <sz val="9"/>
            <color indexed="81"/>
            <rFont val="Tahoma"/>
            <family val="2"/>
          </rPr>
          <t xml:space="preserve">
Valutakursförändring 2023-05-15</t>
        </r>
      </text>
    </comment>
    <comment ref="E250" authorId="0" shapeId="0" xr:uid="{F5E745D5-7960-446E-8890-9E60F2A6865A}">
      <text>
        <r>
          <rPr>
            <b/>
            <sz val="9"/>
            <color indexed="81"/>
            <rFont val="Tahoma"/>
            <family val="2"/>
          </rPr>
          <t>Karl-Johan Skiver:</t>
        </r>
        <r>
          <rPr>
            <sz val="9"/>
            <color indexed="81"/>
            <rFont val="Tahoma"/>
            <family val="2"/>
          </rPr>
          <t xml:space="preserve">
Valutakursförändring 2023-05-15</t>
        </r>
      </text>
    </comment>
    <comment ref="E252" authorId="0" shapeId="0" xr:uid="{AA76B899-4663-41FF-9D36-FCD3ED543E60}">
      <text>
        <r>
          <rPr>
            <b/>
            <sz val="9"/>
            <color indexed="81"/>
            <rFont val="Tahoma"/>
            <family val="2"/>
          </rPr>
          <t>Karl-Johan Skiver:</t>
        </r>
        <r>
          <rPr>
            <sz val="9"/>
            <color indexed="81"/>
            <rFont val="Tahoma"/>
            <family val="2"/>
          </rPr>
          <t xml:space="preserve">
Valutakursförändring 2023-05-15</t>
        </r>
      </text>
    </comment>
    <comment ref="E253" authorId="0" shapeId="0" xr:uid="{A4D5FBA9-0154-4501-BAF9-4C7BBC7B5A8E}">
      <text>
        <r>
          <rPr>
            <b/>
            <sz val="9"/>
            <color indexed="81"/>
            <rFont val="Tahoma"/>
            <family val="2"/>
          </rPr>
          <t>Karl-Johan Skiver:</t>
        </r>
        <r>
          <rPr>
            <sz val="9"/>
            <color indexed="81"/>
            <rFont val="Tahoma"/>
            <family val="2"/>
          </rPr>
          <t xml:space="preserve">
Valutakursförändring 2023-05-15</t>
        </r>
      </text>
    </comment>
    <comment ref="B263" authorId="0" shapeId="0" xr:uid="{5A2EE60D-B365-4842-90A1-C8DC44792E10}">
      <text>
        <r>
          <rPr>
            <b/>
            <sz val="9"/>
            <color indexed="81"/>
            <rFont val="Tahoma"/>
            <family val="2"/>
          </rPr>
          <t>Karl-Johan Skiver:</t>
        </r>
        <r>
          <rPr>
            <sz val="9"/>
            <color indexed="81"/>
            <rFont val="Tahoma"/>
            <family val="2"/>
          </rPr>
          <t xml:space="preserve">
Prisjusterat EOL 2025-03-13</t>
        </r>
      </text>
    </comment>
    <comment ref="E263" authorId="0" shapeId="0" xr:uid="{E51AB836-58E6-47CF-B2F2-A62C4EE82D0C}">
      <text>
        <r>
          <rPr>
            <b/>
            <sz val="9"/>
            <color indexed="81"/>
            <rFont val="Tahoma"/>
            <family val="2"/>
          </rPr>
          <t>Karl-Johan Skiver:</t>
        </r>
        <r>
          <rPr>
            <sz val="9"/>
            <color indexed="81"/>
            <rFont val="Tahoma"/>
            <family val="2"/>
          </rPr>
          <t xml:space="preserve">
Valutakursförändring och ny hårdvara 2023-05-15</t>
        </r>
      </text>
    </comment>
    <comment ref="J263" authorId="0" shapeId="0" xr:uid="{A4C17772-6A3E-4F99-BE51-8756C5FD217A}">
      <text>
        <r>
          <rPr>
            <b/>
            <sz val="9"/>
            <color indexed="81"/>
            <rFont val="Tahoma"/>
            <family val="2"/>
          </rPr>
          <t>Karl-Johan Skiver:</t>
        </r>
        <r>
          <rPr>
            <sz val="9"/>
            <color indexed="81"/>
            <rFont val="Tahoma"/>
            <family val="2"/>
          </rPr>
          <t xml:space="preserve">
Bytt produkt EOL 2025-03-13</t>
        </r>
      </text>
    </comment>
    <comment ref="B264" authorId="0" shapeId="0" xr:uid="{A75CCD4C-161B-4C3C-824E-2BD1C4CBEDC5}">
      <text>
        <r>
          <rPr>
            <b/>
            <sz val="9"/>
            <color indexed="81"/>
            <rFont val="Tahoma"/>
            <family val="2"/>
          </rPr>
          <t>Karl-Johan Skiver:</t>
        </r>
        <r>
          <rPr>
            <sz val="9"/>
            <color indexed="81"/>
            <rFont val="Tahoma"/>
            <family val="2"/>
          </rPr>
          <t xml:space="preserve">
Prisjusterat EOL 2025-03-13</t>
        </r>
      </text>
    </comment>
    <comment ref="E264" authorId="0" shapeId="0" xr:uid="{F31AD5D7-C40A-42C8-8EA8-F610546BA6B9}">
      <text>
        <r>
          <rPr>
            <b/>
            <sz val="9"/>
            <color indexed="81"/>
            <rFont val="Tahoma"/>
            <family val="2"/>
          </rPr>
          <t>Karl-Johan Skiver:</t>
        </r>
        <r>
          <rPr>
            <sz val="9"/>
            <color indexed="81"/>
            <rFont val="Tahoma"/>
            <family val="2"/>
          </rPr>
          <t xml:space="preserve">
Valutakursförändring och ny hårdvara 2023-05-15</t>
        </r>
      </text>
    </comment>
    <comment ref="J264" authorId="0" shapeId="0" xr:uid="{3A007B2D-7C1F-4733-A891-122B09BB6CD1}">
      <text>
        <r>
          <rPr>
            <b/>
            <sz val="9"/>
            <color indexed="81"/>
            <rFont val="Tahoma"/>
            <family val="2"/>
          </rPr>
          <t>Karl-Johan Skiver:</t>
        </r>
        <r>
          <rPr>
            <sz val="9"/>
            <color indexed="81"/>
            <rFont val="Tahoma"/>
            <family val="2"/>
          </rPr>
          <t xml:space="preserve">
Bytt produkt EOL 2025-03-13</t>
        </r>
      </text>
    </comment>
    <comment ref="B265" authorId="0" shapeId="0" xr:uid="{D6AB7C46-7AE6-41FC-A1BC-E9DF0C8B09EF}">
      <text>
        <r>
          <rPr>
            <b/>
            <sz val="9"/>
            <color indexed="81"/>
            <rFont val="Tahoma"/>
            <family val="2"/>
          </rPr>
          <t>Karl-Johan Skiver:</t>
        </r>
        <r>
          <rPr>
            <sz val="9"/>
            <color indexed="81"/>
            <rFont val="Tahoma"/>
            <family val="2"/>
          </rPr>
          <t xml:space="preserve">
Nytt pris 2024-06-12 EOL</t>
        </r>
      </text>
    </comment>
    <comment ref="E265" authorId="0" shapeId="0" xr:uid="{D717CB9C-2770-4318-BDCA-CC78546C1442}">
      <text>
        <r>
          <rPr>
            <b/>
            <sz val="9"/>
            <color indexed="81"/>
            <rFont val="Tahoma"/>
            <family val="2"/>
          </rPr>
          <t>Karl-Johan Skiver:</t>
        </r>
        <r>
          <rPr>
            <sz val="9"/>
            <color indexed="81"/>
            <rFont val="Tahoma"/>
            <family val="2"/>
          </rPr>
          <t xml:space="preserve">
Valutakursförändring och ny hårdvara 2023-05-15</t>
        </r>
      </text>
    </comment>
    <comment ref="J265" authorId="0" shapeId="0" xr:uid="{0E652B3B-FB8D-461A-97A3-666076837D53}">
      <text>
        <r>
          <rPr>
            <b/>
            <sz val="9"/>
            <color indexed="81"/>
            <rFont val="Tahoma"/>
            <family val="2"/>
          </rPr>
          <t>Karl-Johan Skiver:</t>
        </r>
        <r>
          <rPr>
            <sz val="9"/>
            <color indexed="81"/>
            <rFont val="Tahoma"/>
            <family val="2"/>
          </rPr>
          <t xml:space="preserve">
Ny produkt 2024-06-12 EOL</t>
        </r>
      </text>
    </comment>
    <comment ref="B266" authorId="0" shapeId="0" xr:uid="{CE3E60A7-6A10-49C9-B245-0A9C436B38C9}">
      <text>
        <r>
          <rPr>
            <b/>
            <sz val="9"/>
            <color indexed="81"/>
            <rFont val="Tahoma"/>
            <family val="2"/>
          </rPr>
          <t>Karl-Johan Skiver:</t>
        </r>
        <r>
          <rPr>
            <sz val="9"/>
            <color indexed="81"/>
            <rFont val="Tahoma"/>
            <family val="2"/>
          </rPr>
          <t xml:space="preserve">
Nytt pris 2024-06-12 EOL</t>
        </r>
      </text>
    </comment>
    <comment ref="J266" authorId="0" shapeId="0" xr:uid="{03B741AF-D7AF-4913-BAF7-79CA5EA710FE}">
      <text>
        <r>
          <rPr>
            <b/>
            <sz val="9"/>
            <color indexed="81"/>
            <rFont val="Tahoma"/>
            <family val="2"/>
          </rPr>
          <t>Karl-Johan Skiver:</t>
        </r>
        <r>
          <rPr>
            <sz val="9"/>
            <color indexed="81"/>
            <rFont val="Tahoma"/>
            <family val="2"/>
          </rPr>
          <t xml:space="preserve">
Ny produkt 2024-06-12 EOL</t>
        </r>
      </text>
    </comment>
    <comment ref="B267" authorId="0" shapeId="0" xr:uid="{089E4B07-C2EF-4262-AEFB-94EAC32C3230}">
      <text>
        <r>
          <rPr>
            <b/>
            <sz val="9"/>
            <color indexed="81"/>
            <rFont val="Tahoma"/>
            <family val="2"/>
          </rPr>
          <t>Karl-Johan Skiver:</t>
        </r>
        <r>
          <rPr>
            <sz val="9"/>
            <color indexed="81"/>
            <rFont val="Tahoma"/>
            <family val="2"/>
          </rPr>
          <t xml:space="preserve">
Nytt pris 2024-06-12 EOL
Prisjusterat EOL 2025-03-13</t>
        </r>
      </text>
    </comment>
    <comment ref="E267" authorId="0" shapeId="0" xr:uid="{7172FA5C-D415-4F45-9D7E-35C0BD2B4E14}">
      <text>
        <r>
          <rPr>
            <b/>
            <sz val="9"/>
            <color indexed="81"/>
            <rFont val="Tahoma"/>
            <family val="2"/>
          </rPr>
          <t>Karl-Johan Skiver:</t>
        </r>
        <r>
          <rPr>
            <sz val="9"/>
            <color indexed="81"/>
            <rFont val="Tahoma"/>
            <family val="2"/>
          </rPr>
          <t xml:space="preserve">
Valutakursförändring 2023-05-15</t>
        </r>
      </text>
    </comment>
    <comment ref="J267" authorId="0" shapeId="0" xr:uid="{094CDFCD-0A45-4DE9-8AA2-EAF4443808F9}">
      <text>
        <r>
          <rPr>
            <b/>
            <sz val="9"/>
            <color indexed="81"/>
            <rFont val="Tahoma"/>
            <family val="2"/>
          </rPr>
          <t>Karl-Johan Skiver:</t>
        </r>
        <r>
          <rPr>
            <sz val="9"/>
            <color indexed="81"/>
            <rFont val="Tahoma"/>
            <family val="2"/>
          </rPr>
          <t xml:space="preserve">
Ny produkt 2024-06-12 EOL
Bytt produkt EOL 2025-03-13</t>
        </r>
      </text>
    </comment>
    <comment ref="B268" authorId="0" shapeId="0" xr:uid="{1637563A-694C-4F16-A81D-ED606641C987}">
      <text>
        <r>
          <rPr>
            <b/>
            <sz val="9"/>
            <color indexed="81"/>
            <rFont val="Tahoma"/>
            <family val="2"/>
          </rPr>
          <t>Karl-Johan Skiver:</t>
        </r>
        <r>
          <rPr>
            <sz val="9"/>
            <color indexed="81"/>
            <rFont val="Tahoma"/>
            <family val="2"/>
          </rPr>
          <t xml:space="preserve">
Prisjusterat 2024-11-12
Prisjusterat EOL 2025-03-13</t>
        </r>
      </text>
    </comment>
    <comment ref="E268" authorId="0" shapeId="0" xr:uid="{9F9D0487-0041-4FA2-82AB-74C534724D7C}">
      <text>
        <r>
          <rPr>
            <b/>
            <sz val="9"/>
            <color indexed="81"/>
            <rFont val="Tahoma"/>
            <family val="2"/>
          </rPr>
          <t>Karl-Johan Skiver:</t>
        </r>
        <r>
          <rPr>
            <sz val="9"/>
            <color indexed="81"/>
            <rFont val="Tahoma"/>
            <family val="2"/>
          </rPr>
          <t xml:space="preserve">
Valutakursförändring 2023-05-15</t>
        </r>
      </text>
    </comment>
    <comment ref="J268" authorId="0" shapeId="0" xr:uid="{75518F0C-2197-489F-A037-C5D2A9FFBB9D}">
      <text>
        <r>
          <rPr>
            <b/>
            <sz val="9"/>
            <color indexed="81"/>
            <rFont val="Tahoma"/>
            <family val="2"/>
          </rPr>
          <t>Karl-Johan Skiver:</t>
        </r>
        <r>
          <rPr>
            <sz val="9"/>
            <color indexed="81"/>
            <rFont val="Tahoma"/>
            <family val="2"/>
          </rPr>
          <t xml:space="preserve">
Bytt produkt EOL 2025-03-13</t>
        </r>
      </text>
    </comment>
    <comment ref="B269" authorId="0" shapeId="0" xr:uid="{0CD48925-527D-40DB-A115-AA175C2A2A79}">
      <text>
        <r>
          <rPr>
            <b/>
            <sz val="9"/>
            <color indexed="81"/>
            <rFont val="Tahoma"/>
            <family val="2"/>
          </rPr>
          <t>Karl-Johan Skiver:</t>
        </r>
        <r>
          <rPr>
            <sz val="9"/>
            <color indexed="81"/>
            <rFont val="Tahoma"/>
            <family val="2"/>
          </rPr>
          <t xml:space="preserve">
Prisjusterat 2024-11-12</t>
        </r>
      </text>
    </comment>
    <comment ref="E269" authorId="0" shapeId="0" xr:uid="{5A8C809E-8843-43AF-9289-D73AE927EDD1}">
      <text>
        <r>
          <rPr>
            <b/>
            <sz val="9"/>
            <color indexed="81"/>
            <rFont val="Tahoma"/>
            <family val="2"/>
          </rPr>
          <t>Karl-Johan Skiver:</t>
        </r>
        <r>
          <rPr>
            <sz val="9"/>
            <color indexed="81"/>
            <rFont val="Tahoma"/>
            <family val="2"/>
          </rPr>
          <t xml:space="preserve">
Valutakursförändring 2023-05-15
EOL
2024-01-18</t>
        </r>
      </text>
    </comment>
    <comment ref="M269" authorId="0" shapeId="0" xr:uid="{1AB004D1-6E0A-467B-9A50-EECF1933635E}">
      <text>
        <r>
          <rPr>
            <b/>
            <sz val="9"/>
            <color indexed="81"/>
            <rFont val="Tahoma"/>
            <family val="2"/>
          </rPr>
          <t>Karl-Johan Skiver:</t>
        </r>
        <r>
          <rPr>
            <sz val="9"/>
            <color indexed="81"/>
            <rFont val="Tahoma"/>
            <family val="2"/>
          </rPr>
          <t xml:space="preserve">
EOL
2024-01-18</t>
        </r>
      </text>
    </comment>
    <comment ref="B270" authorId="0" shapeId="0" xr:uid="{7C1CE97C-5FE9-426D-AEE1-28FB0F6F58A1}">
      <text>
        <r>
          <rPr>
            <b/>
            <sz val="9"/>
            <color indexed="81"/>
            <rFont val="Tahoma"/>
            <family val="2"/>
          </rPr>
          <t>Karl-Johan Skiver:</t>
        </r>
        <r>
          <rPr>
            <sz val="9"/>
            <color indexed="81"/>
            <rFont val="Tahoma"/>
            <family val="2"/>
          </rPr>
          <t xml:space="preserve">
Nytt pris 2024-06-12 EOL</t>
        </r>
      </text>
    </comment>
    <comment ref="E270" authorId="0" shapeId="0" xr:uid="{78C6F1A9-6822-468E-857A-F48C51823E65}">
      <text>
        <r>
          <rPr>
            <b/>
            <sz val="9"/>
            <color indexed="81"/>
            <rFont val="Tahoma"/>
            <family val="2"/>
          </rPr>
          <t>Karl-Johan Skiver:</t>
        </r>
        <r>
          <rPr>
            <sz val="9"/>
            <color indexed="81"/>
            <rFont val="Tahoma"/>
            <family val="2"/>
          </rPr>
          <t xml:space="preserve">
Valutakursförändring 2023-05-15</t>
        </r>
      </text>
    </comment>
    <comment ref="J270" authorId="0" shapeId="0" xr:uid="{D2FE636F-B31F-4776-9E7E-9206B3B3987C}">
      <text>
        <r>
          <rPr>
            <b/>
            <sz val="9"/>
            <color indexed="81"/>
            <rFont val="Tahoma"/>
            <family val="2"/>
          </rPr>
          <t>Karl-Johan Skiver:</t>
        </r>
        <r>
          <rPr>
            <sz val="9"/>
            <color indexed="81"/>
            <rFont val="Tahoma"/>
            <family val="2"/>
          </rPr>
          <t xml:space="preserve">
Ny produkt 2024-06-12 EOL</t>
        </r>
      </text>
    </comment>
    <comment ref="B271" authorId="0" shapeId="0" xr:uid="{FEE2345D-938A-4909-B846-4621ED84BA3B}">
      <text>
        <r>
          <rPr>
            <b/>
            <sz val="9"/>
            <color indexed="81"/>
            <rFont val="Tahoma"/>
            <family val="2"/>
          </rPr>
          <t>Karl-Johan Skiver:</t>
        </r>
        <r>
          <rPr>
            <sz val="9"/>
            <color indexed="81"/>
            <rFont val="Tahoma"/>
            <family val="2"/>
          </rPr>
          <t xml:space="preserve">
Prisjusterat EOL 2025-03-13</t>
        </r>
      </text>
    </comment>
    <comment ref="E271" authorId="0" shapeId="0" xr:uid="{D7DC96B5-F5A5-445A-BF43-E062A41CD098}">
      <text>
        <r>
          <rPr>
            <b/>
            <sz val="9"/>
            <color indexed="81"/>
            <rFont val="Tahoma"/>
            <family val="2"/>
          </rPr>
          <t>Karl-Johan Skiver:</t>
        </r>
        <r>
          <rPr>
            <sz val="9"/>
            <color indexed="81"/>
            <rFont val="Tahoma"/>
            <family val="2"/>
          </rPr>
          <t xml:space="preserve">
Valutakursförändring och ny hårdvara 2023-05-15</t>
        </r>
      </text>
    </comment>
    <comment ref="J271" authorId="0" shapeId="0" xr:uid="{3EB282E7-2254-48E4-A0BC-89B718571C2D}">
      <text>
        <r>
          <rPr>
            <b/>
            <sz val="9"/>
            <color indexed="81"/>
            <rFont val="Tahoma"/>
            <family val="2"/>
          </rPr>
          <t>Karl-Johan Skiver:</t>
        </r>
        <r>
          <rPr>
            <sz val="9"/>
            <color indexed="81"/>
            <rFont val="Tahoma"/>
            <family val="2"/>
          </rPr>
          <t xml:space="preserve">
Bytt produkt EOL 2025-03-13</t>
        </r>
      </text>
    </comment>
    <comment ref="B272" authorId="0" shapeId="0" xr:uid="{740A1B10-9E24-4D95-9FB9-D9B8C9BD634D}">
      <text>
        <r>
          <rPr>
            <b/>
            <sz val="9"/>
            <color indexed="81"/>
            <rFont val="Tahoma"/>
            <family val="2"/>
          </rPr>
          <t>Karl-Johan Skiver:</t>
        </r>
        <r>
          <rPr>
            <sz val="9"/>
            <color indexed="81"/>
            <rFont val="Tahoma"/>
            <family val="2"/>
          </rPr>
          <t xml:space="preserve">
Nytt pris 2024-06-12 EOL
Prisjusterat EOL 2025-03-13</t>
        </r>
      </text>
    </comment>
    <comment ref="E272" authorId="0" shapeId="0" xr:uid="{0EB93AB1-E55E-4ED9-8653-F9631F403106}">
      <text>
        <r>
          <rPr>
            <b/>
            <sz val="9"/>
            <color indexed="81"/>
            <rFont val="Tahoma"/>
            <family val="2"/>
          </rPr>
          <t>Karl-Johan Skiver:</t>
        </r>
        <r>
          <rPr>
            <sz val="9"/>
            <color indexed="81"/>
            <rFont val="Tahoma"/>
            <family val="2"/>
          </rPr>
          <t xml:space="preserve">
Valutakursförändring 2023-05-15</t>
        </r>
      </text>
    </comment>
    <comment ref="J272" authorId="0" shapeId="0" xr:uid="{7176D5E3-1CC6-48FC-989F-914EC7F5223E}">
      <text>
        <r>
          <rPr>
            <b/>
            <sz val="9"/>
            <color indexed="81"/>
            <rFont val="Tahoma"/>
            <family val="2"/>
          </rPr>
          <t>Karl-Johan Skiver:</t>
        </r>
        <r>
          <rPr>
            <sz val="9"/>
            <color indexed="81"/>
            <rFont val="Tahoma"/>
            <family val="2"/>
          </rPr>
          <t xml:space="preserve">
Ny produkt 2024-06-12 EOL
Bytt produkt EOL 2025-03-13</t>
        </r>
      </text>
    </comment>
    <comment ref="B273" authorId="0" shapeId="0" xr:uid="{94236154-A7D2-4229-B35D-F3DACB37196C}">
      <text>
        <r>
          <rPr>
            <b/>
            <sz val="9"/>
            <color indexed="81"/>
            <rFont val="Tahoma"/>
            <family val="2"/>
          </rPr>
          <t>Karl-Johan Skiver:</t>
        </r>
        <r>
          <rPr>
            <sz val="9"/>
            <color indexed="81"/>
            <rFont val="Tahoma"/>
            <family val="2"/>
          </rPr>
          <t xml:space="preserve">
Nytt pris 2024-06-12 EOL</t>
        </r>
      </text>
    </comment>
    <comment ref="E273" authorId="0" shapeId="0" xr:uid="{AE86288F-00B5-4338-968E-54C6AA4505CC}">
      <text>
        <r>
          <rPr>
            <b/>
            <sz val="9"/>
            <color indexed="81"/>
            <rFont val="Tahoma"/>
            <family val="2"/>
          </rPr>
          <t>Karl-Johan Skiver:</t>
        </r>
        <r>
          <rPr>
            <sz val="9"/>
            <color indexed="81"/>
            <rFont val="Tahoma"/>
            <family val="2"/>
          </rPr>
          <t xml:space="preserve">
Valutakursförändring och ny hårdvara 2023-05-15</t>
        </r>
      </text>
    </comment>
    <comment ref="J273" authorId="0" shapeId="0" xr:uid="{3470115B-F836-4724-86E5-46A2D7E3ED5B}">
      <text>
        <r>
          <rPr>
            <b/>
            <sz val="9"/>
            <color indexed="81"/>
            <rFont val="Tahoma"/>
            <family val="2"/>
          </rPr>
          <t>Karl-Johan Skiver:</t>
        </r>
        <r>
          <rPr>
            <sz val="9"/>
            <color indexed="81"/>
            <rFont val="Tahoma"/>
            <family val="2"/>
          </rPr>
          <t xml:space="preserve">
Ny produkt 2024-06-12 EOL</t>
        </r>
      </text>
    </comment>
    <comment ref="B274" authorId="0" shapeId="0" xr:uid="{664F2A8D-EA33-4D52-A36A-7BE098DB741C}">
      <text>
        <r>
          <rPr>
            <b/>
            <sz val="9"/>
            <color indexed="81"/>
            <rFont val="Tahoma"/>
            <family val="2"/>
          </rPr>
          <t>Karl-Johan Skiver:</t>
        </r>
        <r>
          <rPr>
            <sz val="9"/>
            <color indexed="81"/>
            <rFont val="Tahoma"/>
            <family val="2"/>
          </rPr>
          <t xml:space="preserve">
Nytt pris 2024-06-12 EOL</t>
        </r>
      </text>
    </comment>
    <comment ref="E274" authorId="0" shapeId="0" xr:uid="{1D0B14C2-1821-4408-84E5-D64AA20940D7}">
      <text>
        <r>
          <rPr>
            <b/>
            <sz val="9"/>
            <color indexed="81"/>
            <rFont val="Tahoma"/>
            <family val="2"/>
          </rPr>
          <t>Karl-Johan Skiver:</t>
        </r>
        <r>
          <rPr>
            <sz val="9"/>
            <color indexed="81"/>
            <rFont val="Tahoma"/>
            <family val="2"/>
          </rPr>
          <t xml:space="preserve">
Valutakursförändring och ny hårdvara 2023-05-15.
Ny hårdvara 2024-02-14.</t>
        </r>
      </text>
    </comment>
    <comment ref="J274" authorId="0" shapeId="0" xr:uid="{DA43CB6C-20C7-40F9-A273-AAB4F75224FC}">
      <text>
        <r>
          <rPr>
            <b/>
            <sz val="9"/>
            <color indexed="81"/>
            <rFont val="Tahoma"/>
            <family val="2"/>
          </rPr>
          <t>Karl-Johan Skiver:</t>
        </r>
        <r>
          <rPr>
            <sz val="9"/>
            <color indexed="81"/>
            <rFont val="Tahoma"/>
            <family val="2"/>
          </rPr>
          <t xml:space="preserve">
Ny produkt 2024-06-12 EOL</t>
        </r>
      </text>
    </comment>
    <comment ref="B275" authorId="0" shapeId="0" xr:uid="{BDEFA830-524F-464C-84D3-E5366BE4B6E2}">
      <text>
        <r>
          <rPr>
            <b/>
            <sz val="9"/>
            <color indexed="81"/>
            <rFont val="Tahoma"/>
            <family val="2"/>
          </rPr>
          <t>Karl-Johan Skiver:</t>
        </r>
        <r>
          <rPr>
            <sz val="9"/>
            <color indexed="81"/>
            <rFont val="Tahoma"/>
            <family val="2"/>
          </rPr>
          <t xml:space="preserve">
Nytt pris 2024-06-12 EOL
Prisjusterat 2024-11-12
Prisjusterat EOL 2025-03-13</t>
        </r>
      </text>
    </comment>
    <comment ref="E275" authorId="0" shapeId="0" xr:uid="{966E39D9-A024-440A-AC9B-C976633581C7}">
      <text>
        <r>
          <rPr>
            <b/>
            <sz val="9"/>
            <color indexed="81"/>
            <rFont val="Tahoma"/>
            <family val="2"/>
          </rPr>
          <t>Karl-Johan Skiver:</t>
        </r>
        <r>
          <rPr>
            <sz val="9"/>
            <color indexed="81"/>
            <rFont val="Tahoma"/>
            <family val="2"/>
          </rPr>
          <t xml:space="preserve">
Valutakursförändring 2023-05-15</t>
        </r>
      </text>
    </comment>
    <comment ref="J275" authorId="0" shapeId="0" xr:uid="{BCC45C6B-A9D6-4B18-BEA2-FBA3A861C26D}">
      <text>
        <r>
          <rPr>
            <b/>
            <sz val="9"/>
            <color indexed="81"/>
            <rFont val="Tahoma"/>
            <family val="2"/>
          </rPr>
          <t>Karl-Johan Skiver:</t>
        </r>
        <r>
          <rPr>
            <sz val="9"/>
            <color indexed="81"/>
            <rFont val="Tahoma"/>
            <family val="2"/>
          </rPr>
          <t xml:space="preserve">
Ny produkt 2024-06-12 EOL
Bytt produkt EOL 2025-03-13</t>
        </r>
      </text>
    </comment>
    <comment ref="B276" authorId="0" shapeId="0" xr:uid="{72A131E9-8A78-4591-BD77-0BAAD3B76FAC}">
      <text>
        <r>
          <rPr>
            <b/>
            <sz val="9"/>
            <color indexed="81"/>
            <rFont val="Tahoma"/>
            <family val="2"/>
          </rPr>
          <t>Karl-Johan Skiver:</t>
        </r>
        <r>
          <rPr>
            <sz val="9"/>
            <color indexed="81"/>
            <rFont val="Tahoma"/>
            <family val="2"/>
          </rPr>
          <t xml:space="preserve">
Nytt pris 2024-06-12 EOL
Prisjusterat 2024-11-12
Prisjusterat EOL 2025-03-13</t>
        </r>
      </text>
    </comment>
    <comment ref="E276" authorId="0" shapeId="0" xr:uid="{39ACA3FB-1D6C-426E-B361-DB73580EADAA}">
      <text>
        <r>
          <rPr>
            <b/>
            <sz val="9"/>
            <color indexed="81"/>
            <rFont val="Tahoma"/>
            <family val="2"/>
          </rPr>
          <t>Karl-Johan Skiver:</t>
        </r>
        <r>
          <rPr>
            <sz val="9"/>
            <color indexed="81"/>
            <rFont val="Tahoma"/>
            <family val="2"/>
          </rPr>
          <t xml:space="preserve">
Valutakursförändring 2023-05-15</t>
        </r>
      </text>
    </comment>
    <comment ref="J276" authorId="0" shapeId="0" xr:uid="{5ACFDAB1-7F61-4B64-AFCE-16B76C5FB2AF}">
      <text>
        <r>
          <rPr>
            <b/>
            <sz val="9"/>
            <color indexed="81"/>
            <rFont val="Tahoma"/>
            <family val="2"/>
          </rPr>
          <t>Karl-Johan Skiver:</t>
        </r>
        <r>
          <rPr>
            <sz val="9"/>
            <color indexed="81"/>
            <rFont val="Tahoma"/>
            <family val="2"/>
          </rPr>
          <t xml:space="preserve">
Ny produkt 2024-06-12 EOL
Bytt produkt EOL 2025-03-13</t>
        </r>
      </text>
    </comment>
    <comment ref="B277" authorId="0" shapeId="0" xr:uid="{404C37BB-426A-4D33-A5A5-A285F301619B}">
      <text>
        <r>
          <rPr>
            <b/>
            <sz val="9"/>
            <color indexed="81"/>
            <rFont val="Tahoma"/>
            <family val="2"/>
          </rPr>
          <t>Karl-Johan Skiver:</t>
        </r>
        <r>
          <rPr>
            <sz val="9"/>
            <color indexed="81"/>
            <rFont val="Tahoma"/>
            <family val="2"/>
          </rPr>
          <t xml:space="preserve">
Nytt pris 2024-06-12 EOL
Prisjusterat 2024-11-12</t>
        </r>
      </text>
    </comment>
    <comment ref="E277" authorId="0" shapeId="0" xr:uid="{11581512-62FB-4070-B994-1229FD2116AC}">
      <text>
        <r>
          <rPr>
            <b/>
            <sz val="9"/>
            <color indexed="81"/>
            <rFont val="Tahoma"/>
            <family val="2"/>
          </rPr>
          <t>Karl-Johan Skiver:</t>
        </r>
        <r>
          <rPr>
            <sz val="9"/>
            <color indexed="81"/>
            <rFont val="Tahoma"/>
            <family val="2"/>
          </rPr>
          <t xml:space="preserve">
Valutakursförändring 2023-05-15
EOL
2024-02-18</t>
        </r>
      </text>
    </comment>
    <comment ref="J277" authorId="0" shapeId="0" xr:uid="{8D06F902-041A-4396-BA1D-56587548601D}">
      <text>
        <r>
          <rPr>
            <b/>
            <sz val="9"/>
            <color indexed="81"/>
            <rFont val="Tahoma"/>
            <family val="2"/>
          </rPr>
          <t>Karl-Johan Skiver:</t>
        </r>
        <r>
          <rPr>
            <sz val="9"/>
            <color indexed="81"/>
            <rFont val="Tahoma"/>
            <family val="2"/>
          </rPr>
          <t xml:space="preserve">
Ny produkt 2024-06-12 EOL</t>
        </r>
      </text>
    </comment>
    <comment ref="M277" authorId="0" shapeId="0" xr:uid="{E1D74574-437D-47B6-B270-2EAC8E3125D4}">
      <text>
        <r>
          <rPr>
            <b/>
            <sz val="9"/>
            <color indexed="81"/>
            <rFont val="Tahoma"/>
            <family val="2"/>
          </rPr>
          <t>Karl-Johan Skiver:</t>
        </r>
        <r>
          <rPr>
            <sz val="9"/>
            <color indexed="81"/>
            <rFont val="Tahoma"/>
            <family val="2"/>
          </rPr>
          <t xml:space="preserve">
EOL
2024-01-18</t>
        </r>
      </text>
    </comment>
    <comment ref="B278" authorId="0" shapeId="0" xr:uid="{6018B108-A7F4-4EE2-9BF3-85710438641B}">
      <text>
        <r>
          <rPr>
            <b/>
            <sz val="9"/>
            <color indexed="81"/>
            <rFont val="Tahoma"/>
            <family val="2"/>
          </rPr>
          <t>Karl-Johan Skiver:</t>
        </r>
        <r>
          <rPr>
            <sz val="9"/>
            <color indexed="81"/>
            <rFont val="Tahoma"/>
            <family val="2"/>
          </rPr>
          <t xml:space="preserve">
Nytt pris 2024-06-12 EOL
Prisjusterat 2024-11-12</t>
        </r>
      </text>
    </comment>
    <comment ref="E278" authorId="0" shapeId="0" xr:uid="{0BA7D28D-E605-43FC-B950-DA4F623C9786}">
      <text>
        <r>
          <rPr>
            <b/>
            <sz val="9"/>
            <color indexed="81"/>
            <rFont val="Tahoma"/>
            <family val="2"/>
          </rPr>
          <t>Karl-Johan Skiver:</t>
        </r>
        <r>
          <rPr>
            <sz val="9"/>
            <color indexed="81"/>
            <rFont val="Tahoma"/>
            <family val="2"/>
          </rPr>
          <t xml:space="preserve">
Valutakursförändring 2023-05-15.
Ny hårdvara 2024-02-14.</t>
        </r>
      </text>
    </comment>
    <comment ref="J278" authorId="0" shapeId="0" xr:uid="{67866EDE-3E44-4169-89D5-66F46E02B1C9}">
      <text>
        <r>
          <rPr>
            <b/>
            <sz val="9"/>
            <color indexed="81"/>
            <rFont val="Tahoma"/>
            <family val="2"/>
          </rPr>
          <t>Karl-Johan Skiver:</t>
        </r>
        <r>
          <rPr>
            <sz val="9"/>
            <color indexed="81"/>
            <rFont val="Tahoma"/>
            <family val="2"/>
          </rPr>
          <t xml:space="preserve">
Ny produkt 2024-06-12 EOL</t>
        </r>
      </text>
    </comment>
    <comment ref="M278" authorId="0" shapeId="0" xr:uid="{CF877622-6883-4C95-9F2E-7F32C919A39F}">
      <text>
        <r>
          <rPr>
            <b/>
            <sz val="9"/>
            <color indexed="81"/>
            <rFont val="Tahoma"/>
            <family val="2"/>
          </rPr>
          <t>Karl-Johan Skiver:</t>
        </r>
        <r>
          <rPr>
            <sz val="9"/>
            <color indexed="81"/>
            <rFont val="Tahoma"/>
            <family val="2"/>
          </rPr>
          <t xml:space="preserve">
Ny produkt 2024-02-14.
</t>
        </r>
      </text>
    </comment>
    <comment ref="E279" authorId="0" shapeId="0" xr:uid="{B3BB77EA-6968-4EF6-8F43-6780447FBCBF}">
      <text>
        <r>
          <rPr>
            <b/>
            <sz val="9"/>
            <color indexed="81"/>
            <rFont val="Tahoma"/>
            <family val="2"/>
          </rPr>
          <t>Karl-Johan Skiver:</t>
        </r>
        <r>
          <rPr>
            <sz val="9"/>
            <color indexed="81"/>
            <rFont val="Tahoma"/>
            <family val="2"/>
          </rPr>
          <t xml:space="preserve">
Valutakursförändring och ny hårdvara 2023-05-15</t>
        </r>
      </text>
    </comment>
    <comment ref="B280" authorId="0" shapeId="0" xr:uid="{BF0444CC-940E-4516-AC42-C37A0309FF7C}">
      <text>
        <r>
          <rPr>
            <b/>
            <sz val="9"/>
            <color indexed="81"/>
            <rFont val="Tahoma"/>
            <family val="2"/>
          </rPr>
          <t>Karl-Johan Skiver:</t>
        </r>
        <r>
          <rPr>
            <sz val="9"/>
            <color indexed="81"/>
            <rFont val="Tahoma"/>
            <family val="2"/>
          </rPr>
          <t xml:space="preserve">
Prisjusterat EOL 2025-03-13</t>
        </r>
      </text>
    </comment>
    <comment ref="E280" authorId="0" shapeId="0" xr:uid="{15358BA6-C418-4AD6-B187-2464289FE393}">
      <text>
        <r>
          <rPr>
            <b/>
            <sz val="9"/>
            <color indexed="81"/>
            <rFont val="Tahoma"/>
            <family val="2"/>
          </rPr>
          <t>Karl-Johan Skiver:</t>
        </r>
        <r>
          <rPr>
            <sz val="9"/>
            <color indexed="81"/>
            <rFont val="Tahoma"/>
            <family val="2"/>
          </rPr>
          <t xml:space="preserve">
Valutakursförändring 2023-05-15</t>
        </r>
      </text>
    </comment>
    <comment ref="J280" authorId="0" shapeId="0" xr:uid="{12D846BD-405B-4BD0-9553-A0FFB582DB10}">
      <text>
        <r>
          <rPr>
            <b/>
            <sz val="9"/>
            <color indexed="81"/>
            <rFont val="Tahoma"/>
            <family val="2"/>
          </rPr>
          <t>Karl-Johan Skiver:</t>
        </r>
        <r>
          <rPr>
            <sz val="9"/>
            <color indexed="81"/>
            <rFont val="Tahoma"/>
            <family val="2"/>
          </rPr>
          <t xml:space="preserve">
Bytt produkt EOL 2025-03-13</t>
        </r>
      </text>
    </comment>
    <comment ref="B281" authorId="0" shapeId="0" xr:uid="{394BCB6B-787D-4B81-A92B-2D7957774535}">
      <text>
        <r>
          <rPr>
            <b/>
            <sz val="9"/>
            <color indexed="81"/>
            <rFont val="Tahoma"/>
            <family val="2"/>
          </rPr>
          <t>Karl-Johan Skiver:</t>
        </r>
        <r>
          <rPr>
            <sz val="9"/>
            <color indexed="81"/>
            <rFont val="Tahoma"/>
            <family val="2"/>
          </rPr>
          <t xml:space="preserve">
Prisjusterat EOL 2025-03-13</t>
        </r>
      </text>
    </comment>
    <comment ref="E281" authorId="0" shapeId="0" xr:uid="{127376E8-C9A3-48F7-8A3F-B116366D3C7F}">
      <text>
        <r>
          <rPr>
            <b/>
            <sz val="9"/>
            <color indexed="81"/>
            <rFont val="Tahoma"/>
            <family val="2"/>
          </rPr>
          <t>Karl-Johan Skiver:</t>
        </r>
        <r>
          <rPr>
            <sz val="9"/>
            <color indexed="81"/>
            <rFont val="Tahoma"/>
            <family val="2"/>
          </rPr>
          <t xml:space="preserve">
Valutakursförändring 2023-05-15</t>
        </r>
      </text>
    </comment>
    <comment ref="J281" authorId="0" shapeId="0" xr:uid="{63CDA8A2-C886-4246-ACB8-0DED7EF92DED}">
      <text>
        <r>
          <rPr>
            <b/>
            <sz val="9"/>
            <color indexed="81"/>
            <rFont val="Tahoma"/>
            <family val="2"/>
          </rPr>
          <t>Karl-Johan Skiver:</t>
        </r>
        <r>
          <rPr>
            <sz val="9"/>
            <color indexed="81"/>
            <rFont val="Tahoma"/>
            <family val="2"/>
          </rPr>
          <t xml:space="preserve">
Bytt produkt EOL 2025-03-13</t>
        </r>
      </text>
    </comment>
    <comment ref="B282" authorId="0" shapeId="0" xr:uid="{EC7E9693-8325-40D9-A428-8686E2A122C8}">
      <text>
        <r>
          <rPr>
            <b/>
            <sz val="9"/>
            <color indexed="81"/>
            <rFont val="Tahoma"/>
            <family val="2"/>
          </rPr>
          <t>Karl-Johan Skiver:</t>
        </r>
        <r>
          <rPr>
            <sz val="9"/>
            <color indexed="81"/>
            <rFont val="Tahoma"/>
            <family val="2"/>
          </rPr>
          <t xml:space="preserve">
Nytt pris 2024-06-12 EOL</t>
        </r>
      </text>
    </comment>
    <comment ref="E282" authorId="0" shapeId="0" xr:uid="{5AFAA246-7292-46A3-867D-688C3071B2E2}">
      <text>
        <r>
          <rPr>
            <b/>
            <sz val="9"/>
            <color indexed="81"/>
            <rFont val="Tahoma"/>
            <family val="2"/>
          </rPr>
          <t>Karl-Johan Skiver:</t>
        </r>
        <r>
          <rPr>
            <sz val="9"/>
            <color indexed="81"/>
            <rFont val="Tahoma"/>
            <family val="2"/>
          </rPr>
          <t xml:space="preserve">
Valutakursförändring 2023-05-15</t>
        </r>
      </text>
    </comment>
    <comment ref="J282" authorId="0" shapeId="0" xr:uid="{33D33008-02F9-45CC-B626-9DF02CFD66FE}">
      <text>
        <r>
          <rPr>
            <b/>
            <sz val="9"/>
            <color indexed="81"/>
            <rFont val="Tahoma"/>
            <family val="2"/>
          </rPr>
          <t>Karl-Johan Skiver:</t>
        </r>
        <r>
          <rPr>
            <sz val="9"/>
            <color indexed="81"/>
            <rFont val="Tahoma"/>
            <family val="2"/>
          </rPr>
          <t xml:space="preserve">
Ny produkt 2024-06-12 EOL</t>
        </r>
      </text>
    </comment>
    <comment ref="B283" authorId="0" shapeId="0" xr:uid="{E91A37BE-1E3B-4162-9414-C01BE4B7806D}">
      <text>
        <r>
          <rPr>
            <b/>
            <sz val="9"/>
            <color indexed="81"/>
            <rFont val="Tahoma"/>
            <family val="2"/>
          </rPr>
          <t>Karl-Johan Skiver:</t>
        </r>
        <r>
          <rPr>
            <sz val="9"/>
            <color indexed="81"/>
            <rFont val="Tahoma"/>
            <family val="2"/>
          </rPr>
          <t xml:space="preserve">
Nytt pris 2024-06-12 EOL</t>
        </r>
      </text>
    </comment>
    <comment ref="E283" authorId="0" shapeId="0" xr:uid="{F8655AD0-65F2-4B63-A904-64600B92DCCE}">
      <text>
        <r>
          <rPr>
            <b/>
            <sz val="9"/>
            <color indexed="81"/>
            <rFont val="Tahoma"/>
            <family val="2"/>
          </rPr>
          <t>Karl-Johan Skiver:</t>
        </r>
        <r>
          <rPr>
            <sz val="9"/>
            <color indexed="81"/>
            <rFont val="Tahoma"/>
            <family val="2"/>
          </rPr>
          <t xml:space="preserve">
Valutakursförändring 2023-05-15.
Ny hårdvara 2024-02-14.</t>
        </r>
      </text>
    </comment>
    <comment ref="J283" authorId="0" shapeId="0" xr:uid="{E0F4E5B2-E73C-48C4-869C-E54D0DBF0C2E}">
      <text>
        <r>
          <rPr>
            <b/>
            <sz val="9"/>
            <color indexed="81"/>
            <rFont val="Tahoma"/>
            <family val="2"/>
          </rPr>
          <t>Karl-Johan Skiver:</t>
        </r>
        <r>
          <rPr>
            <sz val="9"/>
            <color indexed="81"/>
            <rFont val="Tahoma"/>
            <family val="2"/>
          </rPr>
          <t xml:space="preserve">
Ny produkt 2024-06-12 EOL</t>
        </r>
      </text>
    </comment>
    <comment ref="M283" authorId="0" shapeId="0" xr:uid="{920624CC-3D72-4ECC-9A2A-A0B86DD224D0}">
      <text>
        <r>
          <rPr>
            <b/>
            <sz val="9"/>
            <color indexed="81"/>
            <rFont val="Tahoma"/>
            <family val="2"/>
          </rPr>
          <t>Karl-Johan Skiver:</t>
        </r>
        <r>
          <rPr>
            <sz val="9"/>
            <color indexed="81"/>
            <rFont val="Tahoma"/>
            <family val="2"/>
          </rPr>
          <t xml:space="preserve">
Ny produkt 2024-02-14.
</t>
        </r>
      </text>
    </comment>
    <comment ref="B284" authorId="0" shapeId="0" xr:uid="{A2896B9D-D2EB-4FB6-8061-0B903310793F}">
      <text>
        <r>
          <rPr>
            <b/>
            <sz val="9"/>
            <color indexed="81"/>
            <rFont val="Tahoma"/>
            <family val="2"/>
          </rPr>
          <t>Karl-Johan Skiver:</t>
        </r>
        <r>
          <rPr>
            <sz val="9"/>
            <color indexed="81"/>
            <rFont val="Tahoma"/>
            <family val="2"/>
          </rPr>
          <t xml:space="preserve">
Prisjusterat EOL 2025-03-13</t>
        </r>
      </text>
    </comment>
    <comment ref="C284" authorId="0" shapeId="0" xr:uid="{390AFA65-C1C1-40AB-AC6D-5A17378ADEFE}">
      <text>
        <r>
          <rPr>
            <b/>
            <sz val="9"/>
            <color indexed="81"/>
            <rFont val="Tahoma"/>
            <charset val="1"/>
          </rPr>
          <t>Karl-Johan Skiver:</t>
        </r>
        <r>
          <rPr>
            <sz val="9"/>
            <color indexed="81"/>
            <rFont val="Tahoma"/>
            <charset val="1"/>
          </rPr>
          <t xml:space="preserve">
Prisjusterat 2025-02-28 EOL</t>
        </r>
      </text>
    </comment>
    <comment ref="E284" authorId="0" shapeId="0" xr:uid="{08932D93-9EF6-4E2B-80B3-F2AA7D405EFC}">
      <text>
        <r>
          <rPr>
            <b/>
            <sz val="9"/>
            <color indexed="81"/>
            <rFont val="Tahoma"/>
            <family val="2"/>
          </rPr>
          <t>Karl-Johan Skiver:</t>
        </r>
        <r>
          <rPr>
            <sz val="9"/>
            <color indexed="81"/>
            <rFont val="Tahoma"/>
            <family val="2"/>
          </rPr>
          <t xml:space="preserve">
Valutakursförändring 2023-05-15</t>
        </r>
      </text>
    </comment>
    <comment ref="J284" authorId="0" shapeId="0" xr:uid="{7C4ED631-D209-4E86-A4E5-9D9438252066}">
      <text>
        <r>
          <rPr>
            <b/>
            <sz val="9"/>
            <color indexed="81"/>
            <rFont val="Tahoma"/>
            <family val="2"/>
          </rPr>
          <t>Karl-Johan Skiver:</t>
        </r>
        <r>
          <rPr>
            <sz val="9"/>
            <color indexed="81"/>
            <rFont val="Tahoma"/>
            <family val="2"/>
          </rPr>
          <t xml:space="preserve">
Bytt produkt EOL 2025-03-13</t>
        </r>
      </text>
    </comment>
    <comment ref="K284" authorId="0" shapeId="0" xr:uid="{96A469CC-66A7-44E1-97D3-37E1539FB5AD}">
      <text>
        <r>
          <rPr>
            <b/>
            <sz val="9"/>
            <color indexed="81"/>
            <rFont val="Tahoma"/>
            <charset val="1"/>
          </rPr>
          <t>Karl-Johan Skiver:</t>
        </r>
        <r>
          <rPr>
            <sz val="9"/>
            <color indexed="81"/>
            <rFont val="Tahoma"/>
            <charset val="1"/>
          </rPr>
          <t xml:space="preserve">
Bytt produkt 2025-02-28 EOL</t>
        </r>
      </text>
    </comment>
    <comment ref="E285" authorId="0" shapeId="0" xr:uid="{4910BC89-80B9-45B9-ABA1-8974F2BE2125}">
      <text>
        <r>
          <rPr>
            <b/>
            <sz val="9"/>
            <color indexed="81"/>
            <rFont val="Tahoma"/>
            <family val="2"/>
          </rPr>
          <t>Karl-Johan Skiver:</t>
        </r>
        <r>
          <rPr>
            <sz val="9"/>
            <color indexed="81"/>
            <rFont val="Tahoma"/>
            <family val="2"/>
          </rPr>
          <t xml:space="preserve">
Valutakursförändring 2023-05-15</t>
        </r>
      </text>
    </comment>
    <comment ref="E286" authorId="0" shapeId="0" xr:uid="{4D2AD74D-7556-4CF1-AF4D-AB19EA927BF2}">
      <text>
        <r>
          <rPr>
            <b/>
            <sz val="9"/>
            <color indexed="81"/>
            <rFont val="Tahoma"/>
            <family val="2"/>
          </rPr>
          <t>Karl-Johan Skiver:</t>
        </r>
        <r>
          <rPr>
            <sz val="9"/>
            <color indexed="81"/>
            <rFont val="Tahoma"/>
            <family val="2"/>
          </rPr>
          <t xml:space="preserve">
Valutakursförändring 2023-05-15</t>
        </r>
      </text>
    </comment>
    <comment ref="B287" authorId="0" shapeId="0" xr:uid="{8A7CB466-BC75-4DBC-A157-91427CC61C44}">
      <text>
        <r>
          <rPr>
            <b/>
            <sz val="9"/>
            <color indexed="81"/>
            <rFont val="Tahoma"/>
            <family val="2"/>
          </rPr>
          <t>Karl-Johan Skiver:</t>
        </r>
        <r>
          <rPr>
            <sz val="9"/>
            <color indexed="81"/>
            <rFont val="Tahoma"/>
            <family val="2"/>
          </rPr>
          <t xml:space="preserve">
Prisjusterat EOL 2025-03-13</t>
        </r>
      </text>
    </comment>
    <comment ref="C287" authorId="0" shapeId="0" xr:uid="{21DAFD11-47B0-4D44-B31A-8ED270ACF109}">
      <text>
        <r>
          <rPr>
            <b/>
            <sz val="9"/>
            <color indexed="81"/>
            <rFont val="Tahoma"/>
            <charset val="1"/>
          </rPr>
          <t>Karl-Johan Skiver:</t>
        </r>
        <r>
          <rPr>
            <sz val="9"/>
            <color indexed="81"/>
            <rFont val="Tahoma"/>
            <charset val="1"/>
          </rPr>
          <t xml:space="preserve">
Prisjustering 2025-02-28 EOL</t>
        </r>
      </text>
    </comment>
    <comment ref="E287" authorId="0" shapeId="0" xr:uid="{E3E17CB7-9426-4001-B688-CA8DE3B2D783}">
      <text>
        <r>
          <rPr>
            <b/>
            <sz val="9"/>
            <color indexed="81"/>
            <rFont val="Tahoma"/>
            <family val="2"/>
          </rPr>
          <t>Karl-Johan Skiver:</t>
        </r>
        <r>
          <rPr>
            <sz val="9"/>
            <color indexed="81"/>
            <rFont val="Tahoma"/>
            <family val="2"/>
          </rPr>
          <t xml:space="preserve">
Valutakursförändring 2023-05-15</t>
        </r>
      </text>
    </comment>
    <comment ref="J287" authorId="0" shapeId="0" xr:uid="{46ADF5A7-9097-4934-B57C-153774149A55}">
      <text>
        <r>
          <rPr>
            <b/>
            <sz val="9"/>
            <color indexed="81"/>
            <rFont val="Tahoma"/>
            <family val="2"/>
          </rPr>
          <t>Karl-Johan Skiver:</t>
        </r>
        <r>
          <rPr>
            <sz val="9"/>
            <color indexed="81"/>
            <rFont val="Tahoma"/>
            <family val="2"/>
          </rPr>
          <t xml:space="preserve">
Bytt produkt EOL 2025-03-13</t>
        </r>
      </text>
    </comment>
    <comment ref="K287" authorId="0" shapeId="0" xr:uid="{18C84929-2D1B-45DB-9F3E-BBDF36B5BFEB}">
      <text>
        <r>
          <rPr>
            <b/>
            <sz val="9"/>
            <color indexed="81"/>
            <rFont val="Tahoma"/>
            <charset val="1"/>
          </rPr>
          <t>Karl-Johan Skiver:</t>
        </r>
        <r>
          <rPr>
            <sz val="9"/>
            <color indexed="81"/>
            <rFont val="Tahoma"/>
            <charset val="1"/>
          </rPr>
          <t xml:space="preserve">
Bytt produkt 2025-02-28 EOL</t>
        </r>
      </text>
    </comment>
    <comment ref="B288" authorId="0" shapeId="0" xr:uid="{7640C32D-F565-4F40-9F4E-E80BEB9E8FC4}">
      <text>
        <r>
          <rPr>
            <b/>
            <sz val="9"/>
            <color indexed="81"/>
            <rFont val="Tahoma"/>
            <family val="2"/>
          </rPr>
          <t>Karl-Johan Skiver:</t>
        </r>
        <r>
          <rPr>
            <sz val="9"/>
            <color indexed="81"/>
            <rFont val="Tahoma"/>
            <family val="2"/>
          </rPr>
          <t xml:space="preserve">
Nytt pris 2024-06-12 EOL</t>
        </r>
      </text>
    </comment>
    <comment ref="E288" authorId="0" shapeId="0" xr:uid="{8AB35B2B-7D54-48E7-BB55-FBF63DE6984A}">
      <text>
        <r>
          <rPr>
            <b/>
            <sz val="9"/>
            <color indexed="81"/>
            <rFont val="Tahoma"/>
            <family val="2"/>
          </rPr>
          <t>Karl-Johan Skiver:</t>
        </r>
        <r>
          <rPr>
            <sz val="9"/>
            <color indexed="81"/>
            <rFont val="Tahoma"/>
            <family val="2"/>
          </rPr>
          <t xml:space="preserve">
Valutakursförändring 2023-05-15</t>
        </r>
      </text>
    </comment>
    <comment ref="J288" authorId="0" shapeId="0" xr:uid="{E2F61D8F-9DFE-4FC8-8363-BCFAD812FC57}">
      <text>
        <r>
          <rPr>
            <b/>
            <sz val="9"/>
            <color indexed="81"/>
            <rFont val="Tahoma"/>
            <family val="2"/>
          </rPr>
          <t>Karl-Johan Skiver:</t>
        </r>
        <r>
          <rPr>
            <sz val="9"/>
            <color indexed="81"/>
            <rFont val="Tahoma"/>
            <family val="2"/>
          </rPr>
          <t xml:space="preserve">
Ny produkt 2024-06-12 EOL</t>
        </r>
      </text>
    </comment>
    <comment ref="E289" authorId="0" shapeId="0" xr:uid="{018CF13D-F443-4F33-9BA2-9F32C25A5E55}">
      <text>
        <r>
          <rPr>
            <b/>
            <sz val="9"/>
            <color indexed="81"/>
            <rFont val="Tahoma"/>
            <family val="2"/>
          </rPr>
          <t>Karl-Johan Skiver:</t>
        </r>
        <r>
          <rPr>
            <sz val="9"/>
            <color indexed="81"/>
            <rFont val="Tahoma"/>
            <family val="2"/>
          </rPr>
          <t xml:space="preserve">
Valutakursförändring 2023-05-15</t>
        </r>
      </text>
    </comment>
    <comment ref="E290" authorId="0" shapeId="0" xr:uid="{C960FABC-1D73-43E9-9E29-1A5F529B649E}">
      <text>
        <r>
          <rPr>
            <b/>
            <sz val="9"/>
            <color indexed="81"/>
            <rFont val="Tahoma"/>
            <family val="2"/>
          </rPr>
          <t>Karl-Johan Skiver:</t>
        </r>
        <r>
          <rPr>
            <sz val="9"/>
            <color indexed="81"/>
            <rFont val="Tahoma"/>
            <family val="2"/>
          </rPr>
          <t xml:space="preserve">
Valutakursförändring 2023-05-15</t>
        </r>
      </text>
    </comment>
    <comment ref="E291" authorId="0" shapeId="0" xr:uid="{6A15CA46-B032-46A5-B05B-BC6BA53467E3}">
      <text>
        <r>
          <rPr>
            <b/>
            <sz val="9"/>
            <color indexed="81"/>
            <rFont val="Tahoma"/>
            <family val="2"/>
          </rPr>
          <t>Karl-Johan Skiver:</t>
        </r>
        <r>
          <rPr>
            <sz val="9"/>
            <color indexed="81"/>
            <rFont val="Tahoma"/>
            <family val="2"/>
          </rPr>
          <t xml:space="preserve">
Valutakursförändring 2023-05-15</t>
        </r>
      </text>
    </comment>
    <comment ref="E292" authorId="0" shapeId="0" xr:uid="{9585BDDD-38A9-480A-98FA-CC1439E231BE}">
      <text>
        <r>
          <rPr>
            <b/>
            <sz val="9"/>
            <color indexed="81"/>
            <rFont val="Tahoma"/>
            <family val="2"/>
          </rPr>
          <t>Karl-Johan Skiver:</t>
        </r>
        <r>
          <rPr>
            <sz val="9"/>
            <color indexed="81"/>
            <rFont val="Tahoma"/>
            <family val="2"/>
          </rPr>
          <t xml:space="preserve">
Valutakursförändring 2023-05-15</t>
        </r>
      </text>
    </comment>
    <comment ref="E293" authorId="0" shapeId="0" xr:uid="{AF5189D6-0973-4AE9-9058-A0A7D75F2F61}">
      <text>
        <r>
          <rPr>
            <b/>
            <sz val="9"/>
            <color indexed="81"/>
            <rFont val="Tahoma"/>
            <family val="2"/>
          </rPr>
          <t>Karl-Johan Skiver:</t>
        </r>
        <r>
          <rPr>
            <sz val="9"/>
            <color indexed="81"/>
            <rFont val="Tahoma"/>
            <family val="2"/>
          </rPr>
          <t xml:space="preserve">
Valutakursförändring 2023-05-15</t>
        </r>
      </text>
    </comment>
    <comment ref="E294" authorId="0" shapeId="0" xr:uid="{D87C812D-4FE1-418E-977B-FD52413D1075}">
      <text>
        <r>
          <rPr>
            <b/>
            <sz val="9"/>
            <color indexed="81"/>
            <rFont val="Tahoma"/>
            <family val="2"/>
          </rPr>
          <t>Karl-Johan Skiver:</t>
        </r>
        <r>
          <rPr>
            <sz val="9"/>
            <color indexed="81"/>
            <rFont val="Tahoma"/>
            <family val="2"/>
          </rPr>
          <t xml:space="preserve">
Valutakursförändring 2023-05-15</t>
        </r>
      </text>
    </comment>
    <comment ref="E295" authorId="0" shapeId="0" xr:uid="{228F6A6A-C446-4AFA-B7EF-91A1EA6C2736}">
      <text>
        <r>
          <rPr>
            <b/>
            <sz val="9"/>
            <color indexed="81"/>
            <rFont val="Tahoma"/>
            <family val="2"/>
          </rPr>
          <t>Karl-Johan Skiver:</t>
        </r>
        <r>
          <rPr>
            <sz val="9"/>
            <color indexed="81"/>
            <rFont val="Tahoma"/>
            <family val="2"/>
          </rPr>
          <t xml:space="preserve">
Valutakursförändring 2023-05-15</t>
        </r>
      </text>
    </comment>
    <comment ref="B296" authorId="0" shapeId="0" xr:uid="{B0BA6A3B-DAF6-4111-88A3-E58F55D1DF30}">
      <text>
        <r>
          <rPr>
            <b/>
            <sz val="9"/>
            <color indexed="81"/>
            <rFont val="Tahoma"/>
            <family val="2"/>
          </rPr>
          <t>Karl-Johan Skiver:</t>
        </r>
        <r>
          <rPr>
            <sz val="9"/>
            <color indexed="81"/>
            <rFont val="Tahoma"/>
            <family val="2"/>
          </rPr>
          <t xml:space="preserve">
Prisjusterat EOL 2025-03-13</t>
        </r>
      </text>
    </comment>
    <comment ref="E296" authorId="0" shapeId="0" xr:uid="{FD18B69E-8C8E-43F6-A41C-B5D4F3D32CD9}">
      <text>
        <r>
          <rPr>
            <b/>
            <sz val="9"/>
            <color indexed="81"/>
            <rFont val="Tahoma"/>
            <family val="2"/>
          </rPr>
          <t>Karl-Johan Skiver:</t>
        </r>
        <r>
          <rPr>
            <sz val="9"/>
            <color indexed="81"/>
            <rFont val="Tahoma"/>
            <family val="2"/>
          </rPr>
          <t xml:space="preserve">
Valutakursförändring 2023-05-15</t>
        </r>
      </text>
    </comment>
    <comment ref="J296" authorId="0" shapeId="0" xr:uid="{135EC089-E617-489E-84C1-C0C62B2F2DFB}">
      <text>
        <r>
          <rPr>
            <b/>
            <sz val="9"/>
            <color indexed="81"/>
            <rFont val="Tahoma"/>
            <family val="2"/>
          </rPr>
          <t>Karl-Johan Skiver:</t>
        </r>
        <r>
          <rPr>
            <sz val="9"/>
            <color indexed="81"/>
            <rFont val="Tahoma"/>
            <family val="2"/>
          </rPr>
          <t xml:space="preserve">
Bytt produkt EOL 2025-03-13</t>
        </r>
      </text>
    </comment>
    <comment ref="E297" authorId="0" shapeId="0" xr:uid="{C9BA64AE-1620-4FBF-9931-41823400BB5B}">
      <text>
        <r>
          <rPr>
            <b/>
            <sz val="9"/>
            <color indexed="81"/>
            <rFont val="Tahoma"/>
            <family val="2"/>
          </rPr>
          <t>Karl-Johan Skiver:</t>
        </r>
        <r>
          <rPr>
            <sz val="9"/>
            <color indexed="81"/>
            <rFont val="Tahoma"/>
            <family val="2"/>
          </rPr>
          <t xml:space="preserve">
Valutakursförändring 2023-05-15</t>
        </r>
      </text>
    </comment>
    <comment ref="E298" authorId="0" shapeId="0" xr:uid="{44196BAA-CBD1-4098-BD50-EEAE26A45580}">
      <text>
        <r>
          <rPr>
            <b/>
            <sz val="9"/>
            <color indexed="81"/>
            <rFont val="Tahoma"/>
            <family val="2"/>
          </rPr>
          <t>Karl-Johan Skiver:</t>
        </r>
        <r>
          <rPr>
            <sz val="9"/>
            <color indexed="81"/>
            <rFont val="Tahoma"/>
            <family val="2"/>
          </rPr>
          <t xml:space="preserve">
Valutakursförändring 2023-05-15</t>
        </r>
      </text>
    </comment>
    <comment ref="E299" authorId="0" shapeId="0" xr:uid="{EDDB3488-A717-48E3-8427-CC4DEC2196FE}">
      <text>
        <r>
          <rPr>
            <b/>
            <sz val="9"/>
            <color indexed="81"/>
            <rFont val="Tahoma"/>
            <family val="2"/>
          </rPr>
          <t>Karl-Johan Skiver:</t>
        </r>
        <r>
          <rPr>
            <sz val="9"/>
            <color indexed="81"/>
            <rFont val="Tahoma"/>
            <family val="2"/>
          </rPr>
          <t xml:space="preserve">
Valutakursförändring 2023-05-15</t>
        </r>
      </text>
    </comment>
    <comment ref="E300" authorId="0" shapeId="0" xr:uid="{1CF4F3DE-7227-4DE5-8AA2-81E8ED265702}">
      <text>
        <r>
          <rPr>
            <b/>
            <sz val="9"/>
            <color indexed="81"/>
            <rFont val="Tahoma"/>
            <family val="2"/>
          </rPr>
          <t>Karl-Johan Skiver:</t>
        </r>
        <r>
          <rPr>
            <sz val="9"/>
            <color indexed="81"/>
            <rFont val="Tahoma"/>
            <family val="2"/>
          </rPr>
          <t xml:space="preserve">
Valutakursförändring 2023-05-15</t>
        </r>
      </text>
    </comment>
    <comment ref="E301" authorId="0" shapeId="0" xr:uid="{7D37D766-8216-436D-A39E-9CD9B2149F5E}">
      <text>
        <r>
          <rPr>
            <b/>
            <sz val="9"/>
            <color indexed="81"/>
            <rFont val="Tahoma"/>
            <family val="2"/>
          </rPr>
          <t>Karl-Johan Skiver:</t>
        </r>
        <r>
          <rPr>
            <sz val="9"/>
            <color indexed="81"/>
            <rFont val="Tahoma"/>
            <family val="2"/>
          </rPr>
          <t xml:space="preserve">
Valutakursförändring 2023-05-15</t>
        </r>
      </text>
    </comment>
    <comment ref="E302" authorId="0" shapeId="0" xr:uid="{8DA67CA9-4B57-4433-A353-31F7F17E4CD8}">
      <text>
        <r>
          <rPr>
            <b/>
            <sz val="9"/>
            <color indexed="81"/>
            <rFont val="Tahoma"/>
            <family val="2"/>
          </rPr>
          <t>Karl-Johan Skiver:</t>
        </r>
        <r>
          <rPr>
            <sz val="9"/>
            <color indexed="81"/>
            <rFont val="Tahoma"/>
            <family val="2"/>
          </rPr>
          <t xml:space="preserve">
Valutakursförändring 2023-05-15</t>
        </r>
      </text>
    </comment>
    <comment ref="E303" authorId="0" shapeId="0" xr:uid="{776EAAA8-4F68-41F8-B414-5AA9BBDAC618}">
      <text>
        <r>
          <rPr>
            <b/>
            <sz val="9"/>
            <color indexed="81"/>
            <rFont val="Tahoma"/>
            <family val="2"/>
          </rPr>
          <t>Karl-Johan Skiver:</t>
        </r>
        <r>
          <rPr>
            <sz val="9"/>
            <color indexed="81"/>
            <rFont val="Tahoma"/>
            <family val="2"/>
          </rPr>
          <t xml:space="preserve">
Valutakursförändring 2023-05-15</t>
        </r>
      </text>
    </comment>
    <comment ref="B304" authorId="0" shapeId="0" xr:uid="{6DE514D1-A9CD-40A7-B28D-A44BC7CC544B}">
      <text>
        <r>
          <rPr>
            <b/>
            <sz val="9"/>
            <color indexed="81"/>
            <rFont val="Tahoma"/>
            <family val="2"/>
          </rPr>
          <t>Karl-Johan Skiver:</t>
        </r>
        <r>
          <rPr>
            <sz val="9"/>
            <color indexed="81"/>
            <rFont val="Tahoma"/>
            <family val="2"/>
          </rPr>
          <t xml:space="preserve">
Nytt pris 2024-06-12 EOL
Prisjusterat 2024-11-12
Prisjusterat EOL 2025-03-13</t>
        </r>
      </text>
    </comment>
    <comment ref="E304" authorId="0" shapeId="0" xr:uid="{32CD7BFE-363E-4B23-B1D5-D4013BAC5E36}">
      <text>
        <r>
          <rPr>
            <b/>
            <sz val="9"/>
            <color indexed="81"/>
            <rFont val="Tahoma"/>
            <family val="2"/>
          </rPr>
          <t>Karl-Johan Skiver:</t>
        </r>
        <r>
          <rPr>
            <sz val="9"/>
            <color indexed="81"/>
            <rFont val="Tahoma"/>
            <family val="2"/>
          </rPr>
          <t xml:space="preserve">
Valutakursförändring 2023-05-15</t>
        </r>
      </text>
    </comment>
    <comment ref="J304" authorId="0" shapeId="0" xr:uid="{8FEA0C47-8851-4A4D-A247-283AE5A70A39}">
      <text>
        <r>
          <rPr>
            <b/>
            <sz val="9"/>
            <color indexed="81"/>
            <rFont val="Tahoma"/>
            <family val="2"/>
          </rPr>
          <t>Karl-Johan Skiver:</t>
        </r>
        <r>
          <rPr>
            <sz val="9"/>
            <color indexed="81"/>
            <rFont val="Tahoma"/>
            <family val="2"/>
          </rPr>
          <t xml:space="preserve">
Ny produkt 2024-06-12 EOL
Bytt produkt EOL 2025-03-13</t>
        </r>
      </text>
    </comment>
    <comment ref="B305" authorId="0" shapeId="0" xr:uid="{276A3198-73E4-4983-A102-611386A1DFE2}">
      <text>
        <r>
          <rPr>
            <b/>
            <sz val="9"/>
            <color indexed="81"/>
            <rFont val="Tahoma"/>
            <family val="2"/>
          </rPr>
          <t>Karl-Johan Skiver:</t>
        </r>
        <r>
          <rPr>
            <sz val="9"/>
            <color indexed="81"/>
            <rFont val="Tahoma"/>
            <family val="2"/>
          </rPr>
          <t xml:space="preserve">
Prisjusterat 2024-11-12</t>
        </r>
      </text>
    </comment>
    <comment ref="E305" authorId="0" shapeId="0" xr:uid="{761441F9-B483-40B5-B8D9-809471B4FD9B}">
      <text>
        <r>
          <rPr>
            <b/>
            <sz val="9"/>
            <color indexed="81"/>
            <rFont val="Tahoma"/>
            <family val="2"/>
          </rPr>
          <t>Karl-Johan Skiver:</t>
        </r>
        <r>
          <rPr>
            <sz val="9"/>
            <color indexed="81"/>
            <rFont val="Tahoma"/>
            <family val="2"/>
          </rPr>
          <t xml:space="preserve">
Valutakursförändring 2023-05-15
EOL
2024-01-18</t>
        </r>
      </text>
    </comment>
    <comment ref="M305" authorId="0" shapeId="0" xr:uid="{EBF79551-2B05-441E-90B7-175BF2DA85FD}">
      <text>
        <r>
          <rPr>
            <b/>
            <sz val="9"/>
            <color indexed="81"/>
            <rFont val="Tahoma"/>
            <family val="2"/>
          </rPr>
          <t>Karl-Johan Skiver:</t>
        </r>
        <r>
          <rPr>
            <sz val="9"/>
            <color indexed="81"/>
            <rFont val="Tahoma"/>
            <family val="2"/>
          </rPr>
          <t xml:space="preserve">
EOL
2024-01-18</t>
        </r>
      </text>
    </comment>
    <comment ref="E306" authorId="0" shapeId="0" xr:uid="{3FE678B3-8605-4463-A059-5E2476E07BEB}">
      <text>
        <r>
          <rPr>
            <b/>
            <sz val="9"/>
            <color indexed="81"/>
            <rFont val="Tahoma"/>
            <family val="2"/>
          </rPr>
          <t>Karl-Johan Skiver:</t>
        </r>
        <r>
          <rPr>
            <sz val="9"/>
            <color indexed="81"/>
            <rFont val="Tahoma"/>
            <family val="2"/>
          </rPr>
          <t xml:space="preserve">
Valutakursförändring och ny hårdvara 2023-05-15</t>
        </r>
      </text>
    </comment>
    <comment ref="B307" authorId="0" shapeId="0" xr:uid="{8012FDCD-A005-47AA-AD13-A2E5B60E2299}">
      <text>
        <r>
          <rPr>
            <b/>
            <sz val="9"/>
            <color indexed="81"/>
            <rFont val="Tahoma"/>
            <family val="2"/>
          </rPr>
          <t>Karl-Johan Skiver:</t>
        </r>
        <r>
          <rPr>
            <sz val="9"/>
            <color indexed="81"/>
            <rFont val="Tahoma"/>
            <family val="2"/>
          </rPr>
          <t xml:space="preserve">
Prisjusterat EOL 2025-03-13</t>
        </r>
      </text>
    </comment>
    <comment ref="E307" authorId="0" shapeId="0" xr:uid="{AB888014-ED30-45F9-8BC2-A2B94A916480}">
      <text>
        <r>
          <rPr>
            <b/>
            <sz val="9"/>
            <color indexed="81"/>
            <rFont val="Tahoma"/>
            <family val="2"/>
          </rPr>
          <t>Karl-Johan Skiver:</t>
        </r>
        <r>
          <rPr>
            <sz val="9"/>
            <color indexed="81"/>
            <rFont val="Tahoma"/>
            <family val="2"/>
          </rPr>
          <t xml:space="preserve">
Valutakursförändring 2023-05-15</t>
        </r>
      </text>
    </comment>
    <comment ref="J307" authorId="0" shapeId="0" xr:uid="{7FD7A866-0972-499F-9F2E-CF1337710D27}">
      <text>
        <r>
          <rPr>
            <b/>
            <sz val="9"/>
            <color indexed="81"/>
            <rFont val="Tahoma"/>
            <family val="2"/>
          </rPr>
          <t>Karl-Johan Skiver:</t>
        </r>
        <r>
          <rPr>
            <sz val="9"/>
            <color indexed="81"/>
            <rFont val="Tahoma"/>
            <family val="2"/>
          </rPr>
          <t xml:space="preserve">
Bytt produkt EOL 2025-03-13</t>
        </r>
      </text>
    </comment>
    <comment ref="B308" authorId="0" shapeId="0" xr:uid="{F30077D5-0EB0-46B0-8CDF-13AD75081771}">
      <text>
        <r>
          <rPr>
            <b/>
            <sz val="9"/>
            <color indexed="81"/>
            <rFont val="Tahoma"/>
            <family val="2"/>
          </rPr>
          <t>Karl-Johan Skiver:</t>
        </r>
        <r>
          <rPr>
            <sz val="9"/>
            <color indexed="81"/>
            <rFont val="Tahoma"/>
            <family val="2"/>
          </rPr>
          <t xml:space="preserve">
Nytt Pris 2024-06-12 EOL</t>
        </r>
      </text>
    </comment>
    <comment ref="E308" authorId="0" shapeId="0" xr:uid="{FD5A424B-3F59-48AB-A1AE-A82FDD278E45}">
      <text>
        <r>
          <rPr>
            <b/>
            <sz val="9"/>
            <color indexed="81"/>
            <rFont val="Tahoma"/>
            <family val="2"/>
          </rPr>
          <t>Karl-Johan Skiver:</t>
        </r>
        <r>
          <rPr>
            <sz val="9"/>
            <color indexed="81"/>
            <rFont val="Tahoma"/>
            <family val="2"/>
          </rPr>
          <t xml:space="preserve">
Valutakursförändring 2023-05-15.
Ny hårdvara 2024-02-14.</t>
        </r>
      </text>
    </comment>
    <comment ref="J308" authorId="0" shapeId="0" xr:uid="{7DB01B83-E0C4-4BF7-BC11-9EE0637A7D72}">
      <text>
        <r>
          <rPr>
            <b/>
            <sz val="9"/>
            <color indexed="81"/>
            <rFont val="Tahoma"/>
            <family val="2"/>
          </rPr>
          <t>Karl-Johan Skiver:</t>
        </r>
        <r>
          <rPr>
            <sz val="9"/>
            <color indexed="81"/>
            <rFont val="Tahoma"/>
            <family val="2"/>
          </rPr>
          <t xml:space="preserve">
Ny produkt 2024-06-12 EOL</t>
        </r>
      </text>
    </comment>
    <comment ref="M308" authorId="0" shapeId="0" xr:uid="{0183A13D-BA82-44EA-9DB6-68435F939511}">
      <text>
        <r>
          <rPr>
            <b/>
            <sz val="9"/>
            <color indexed="81"/>
            <rFont val="Tahoma"/>
            <family val="2"/>
          </rPr>
          <t>Karl-Johan Skiver:</t>
        </r>
        <r>
          <rPr>
            <sz val="9"/>
            <color indexed="81"/>
            <rFont val="Tahoma"/>
            <family val="2"/>
          </rPr>
          <t xml:space="preserve">
Ny produkt 2024-02-14.
</t>
        </r>
      </text>
    </comment>
    <comment ref="B309" authorId="0" shapeId="0" xr:uid="{514C7D72-27E5-447D-B7F5-90EE1F3BC912}">
      <text>
        <r>
          <rPr>
            <b/>
            <sz val="9"/>
            <color indexed="81"/>
            <rFont val="Tahoma"/>
            <family val="2"/>
          </rPr>
          <t>Karl-Johan Skiver:</t>
        </r>
        <r>
          <rPr>
            <sz val="9"/>
            <color indexed="81"/>
            <rFont val="Tahoma"/>
            <family val="2"/>
          </rPr>
          <t xml:space="preserve">
Prisjusterat 2024-11-12
Prisjusterat EOL 2025-03-13</t>
        </r>
      </text>
    </comment>
    <comment ref="E309" authorId="0" shapeId="0" xr:uid="{A38AEB35-C8D8-498F-81E6-EC79061C1A00}">
      <text>
        <r>
          <rPr>
            <b/>
            <sz val="9"/>
            <color indexed="81"/>
            <rFont val="Tahoma"/>
            <family val="2"/>
          </rPr>
          <t>Karl-Johan Skiver:</t>
        </r>
        <r>
          <rPr>
            <sz val="9"/>
            <color indexed="81"/>
            <rFont val="Tahoma"/>
            <family val="2"/>
          </rPr>
          <t xml:space="preserve">
Valutakursförändring 2023-05-15</t>
        </r>
      </text>
    </comment>
    <comment ref="J309" authorId="0" shapeId="0" xr:uid="{C7DBD4C6-D01D-4E0A-8BB8-FF21CF8FD834}">
      <text>
        <r>
          <rPr>
            <b/>
            <sz val="9"/>
            <color indexed="81"/>
            <rFont val="Tahoma"/>
            <family val="2"/>
          </rPr>
          <t>Karl-Johan Skiver:</t>
        </r>
        <r>
          <rPr>
            <sz val="9"/>
            <color indexed="81"/>
            <rFont val="Tahoma"/>
            <family val="2"/>
          </rPr>
          <t xml:space="preserve">
Bytt produkt EOL 2025-03-13</t>
        </r>
      </text>
    </comment>
    <comment ref="B310" authorId="0" shapeId="0" xr:uid="{605C120E-71E5-42CC-9B77-ECDD8B60F140}">
      <text>
        <r>
          <rPr>
            <b/>
            <sz val="9"/>
            <color indexed="81"/>
            <rFont val="Tahoma"/>
            <family val="2"/>
          </rPr>
          <t>Karl-Johan Skiver:</t>
        </r>
        <r>
          <rPr>
            <sz val="9"/>
            <color indexed="81"/>
            <rFont val="Tahoma"/>
            <family val="2"/>
          </rPr>
          <t xml:space="preserve">
Nytt pris 2024-06-12 EOL
Prisjusterat EOL 2025-03-13</t>
        </r>
      </text>
    </comment>
    <comment ref="E310" authorId="0" shapeId="0" xr:uid="{4486CDF8-A354-4515-8013-9FA24D0E5779}">
      <text>
        <r>
          <rPr>
            <b/>
            <sz val="9"/>
            <color indexed="81"/>
            <rFont val="Tahoma"/>
            <family val="2"/>
          </rPr>
          <t>Karl-Johan Skiver:</t>
        </r>
        <r>
          <rPr>
            <sz val="9"/>
            <color indexed="81"/>
            <rFont val="Tahoma"/>
            <family val="2"/>
          </rPr>
          <t xml:space="preserve">
Valutakursförändring 2023-05-15</t>
        </r>
      </text>
    </comment>
    <comment ref="J310" authorId="0" shapeId="0" xr:uid="{7C7417E7-D057-4E7A-91FE-841C8B138AA7}">
      <text>
        <r>
          <rPr>
            <b/>
            <sz val="9"/>
            <color indexed="81"/>
            <rFont val="Tahoma"/>
            <family val="2"/>
          </rPr>
          <t>Karl-Johan Skiver:</t>
        </r>
        <r>
          <rPr>
            <sz val="9"/>
            <color indexed="81"/>
            <rFont val="Tahoma"/>
            <family val="2"/>
          </rPr>
          <t xml:space="preserve">
Ny produkt 2024-06-12 EOL
Bytt produkt EOL 2025-03-13</t>
        </r>
      </text>
    </comment>
    <comment ref="E311" authorId="0" shapeId="0" xr:uid="{A02C4B59-9B13-4331-A361-00213AA6DF5B}">
      <text>
        <r>
          <rPr>
            <b/>
            <sz val="9"/>
            <color indexed="81"/>
            <rFont val="Tahoma"/>
            <family val="2"/>
          </rPr>
          <t>Karl-Johan Skiver:</t>
        </r>
        <r>
          <rPr>
            <sz val="9"/>
            <color indexed="81"/>
            <rFont val="Tahoma"/>
            <family val="2"/>
          </rPr>
          <t xml:space="preserve">
Valutakursförändring 2023-05-15</t>
        </r>
      </text>
    </comment>
    <comment ref="E312" authorId="0" shapeId="0" xr:uid="{1A0AFEC7-A2FE-46FD-B6D1-BB36C18075A3}">
      <text>
        <r>
          <rPr>
            <b/>
            <sz val="9"/>
            <color indexed="81"/>
            <rFont val="Tahoma"/>
            <family val="2"/>
          </rPr>
          <t>Karl-Johan Skiver:</t>
        </r>
        <r>
          <rPr>
            <sz val="9"/>
            <color indexed="81"/>
            <rFont val="Tahoma"/>
            <family val="2"/>
          </rPr>
          <t xml:space="preserve">
Valutakursförändring 2023-05-15</t>
        </r>
      </text>
    </comment>
    <comment ref="E317" authorId="0" shapeId="0" xr:uid="{E618DC99-E34D-4694-ACFB-2AA541627460}">
      <text>
        <r>
          <rPr>
            <b/>
            <sz val="9"/>
            <color indexed="81"/>
            <rFont val="Tahoma"/>
            <family val="2"/>
          </rPr>
          <t>Karl-Johan Skiver:</t>
        </r>
        <r>
          <rPr>
            <sz val="9"/>
            <color indexed="81"/>
            <rFont val="Tahoma"/>
            <family val="2"/>
          </rPr>
          <t xml:space="preserve">
Valutakursförändring 2023-05-15</t>
        </r>
      </text>
    </comment>
    <comment ref="E318" authorId="0" shapeId="0" xr:uid="{4C72DEC5-2C41-4E77-8AD4-AE602457C0AD}">
      <text>
        <r>
          <rPr>
            <b/>
            <sz val="9"/>
            <color indexed="81"/>
            <rFont val="Tahoma"/>
            <family val="2"/>
          </rPr>
          <t>Karl-Johan Skiver:</t>
        </r>
        <r>
          <rPr>
            <sz val="9"/>
            <color indexed="81"/>
            <rFont val="Tahoma"/>
            <family val="2"/>
          </rPr>
          <t xml:space="preserve">
Valutakursförändring 2023-05-15</t>
        </r>
      </text>
    </comment>
    <comment ref="E319" authorId="0" shapeId="0" xr:uid="{025F7028-D2DC-4DB9-9B73-B32B005F2835}">
      <text>
        <r>
          <rPr>
            <b/>
            <sz val="9"/>
            <color indexed="81"/>
            <rFont val="Tahoma"/>
            <family val="2"/>
          </rPr>
          <t>Karl-Johan Skiver:</t>
        </r>
        <r>
          <rPr>
            <sz val="9"/>
            <color indexed="81"/>
            <rFont val="Tahoma"/>
            <family val="2"/>
          </rPr>
          <t xml:space="preserve">
Valutakursförändring 2023-05-15</t>
        </r>
      </text>
    </comment>
    <comment ref="E320" authorId="0" shapeId="0" xr:uid="{4B6EFCE4-C476-46DE-A8A3-C982FAD48F07}">
      <text>
        <r>
          <rPr>
            <b/>
            <sz val="9"/>
            <color indexed="81"/>
            <rFont val="Tahoma"/>
            <family val="2"/>
          </rPr>
          <t>Karl-Johan Skiver:</t>
        </r>
        <r>
          <rPr>
            <sz val="9"/>
            <color indexed="81"/>
            <rFont val="Tahoma"/>
            <family val="2"/>
          </rPr>
          <t xml:space="preserve">
Valutakursförändring 2023-05-15</t>
        </r>
      </text>
    </comment>
    <comment ref="E321" authorId="0" shapeId="0" xr:uid="{4CEBCCA0-29EF-4605-A50F-2E77A56409F9}">
      <text>
        <r>
          <rPr>
            <b/>
            <sz val="9"/>
            <color indexed="81"/>
            <rFont val="Tahoma"/>
            <family val="2"/>
          </rPr>
          <t>Karl-Johan Skiver:</t>
        </r>
        <r>
          <rPr>
            <sz val="9"/>
            <color indexed="81"/>
            <rFont val="Tahoma"/>
            <family val="2"/>
          </rPr>
          <t xml:space="preserve">
Valutakursförändring 2023-05-15</t>
        </r>
      </text>
    </comment>
    <comment ref="E322" authorId="0" shapeId="0" xr:uid="{9D8E8CCC-CA26-4E12-BD4B-997BA7C12E05}">
      <text>
        <r>
          <rPr>
            <b/>
            <sz val="9"/>
            <color indexed="81"/>
            <rFont val="Tahoma"/>
            <family val="2"/>
          </rPr>
          <t>Karl-Johan Skiver:</t>
        </r>
        <r>
          <rPr>
            <sz val="9"/>
            <color indexed="81"/>
            <rFont val="Tahoma"/>
            <family val="2"/>
          </rPr>
          <t xml:space="preserve">
Valutakursförändring 2023-05-15</t>
        </r>
      </text>
    </comment>
    <comment ref="E323" authorId="0" shapeId="0" xr:uid="{609F0B4D-5083-4E58-A284-6BFD105D36F0}">
      <text>
        <r>
          <rPr>
            <b/>
            <sz val="9"/>
            <color indexed="81"/>
            <rFont val="Tahoma"/>
            <family val="2"/>
          </rPr>
          <t>Karl-Johan Skiver:</t>
        </r>
        <r>
          <rPr>
            <sz val="9"/>
            <color indexed="81"/>
            <rFont val="Tahoma"/>
            <family val="2"/>
          </rPr>
          <t xml:space="preserve">
Valutakursförändring 2023-05-15</t>
        </r>
      </text>
    </comment>
    <comment ref="E324" authorId="0" shapeId="0" xr:uid="{F4C9CC79-834C-4CB4-B156-E7EC0E0DA510}">
      <text>
        <r>
          <rPr>
            <b/>
            <sz val="9"/>
            <color indexed="81"/>
            <rFont val="Tahoma"/>
            <family val="2"/>
          </rPr>
          <t>Karl-Johan Skiver:</t>
        </r>
        <r>
          <rPr>
            <sz val="9"/>
            <color indexed="81"/>
            <rFont val="Tahoma"/>
            <family val="2"/>
          </rPr>
          <t xml:space="preserve">
Valutakursförändring 2023-05-15</t>
        </r>
      </text>
    </comment>
    <comment ref="E325" authorId="0" shapeId="0" xr:uid="{405AFF36-03B6-46C5-83A6-4924CB65896F}">
      <text>
        <r>
          <rPr>
            <b/>
            <sz val="9"/>
            <color indexed="81"/>
            <rFont val="Tahoma"/>
            <family val="2"/>
          </rPr>
          <t>Karl-Johan Skiver:</t>
        </r>
        <r>
          <rPr>
            <sz val="9"/>
            <color indexed="81"/>
            <rFont val="Tahoma"/>
            <family val="2"/>
          </rPr>
          <t xml:space="preserve">
Valutakursförändring 2023-05-15</t>
        </r>
      </text>
    </comment>
    <comment ref="E326" authorId="0" shapeId="0" xr:uid="{98B32C18-EA4B-4838-90F8-FBA59C558374}">
      <text>
        <r>
          <rPr>
            <b/>
            <sz val="9"/>
            <color indexed="81"/>
            <rFont val="Tahoma"/>
            <family val="2"/>
          </rPr>
          <t>Karl-Johan Skiver:</t>
        </r>
        <r>
          <rPr>
            <sz val="9"/>
            <color indexed="81"/>
            <rFont val="Tahoma"/>
            <family val="2"/>
          </rPr>
          <t xml:space="preserve">
Valutakursförändring 2023-05-15</t>
        </r>
      </text>
    </comment>
    <comment ref="E327" authorId="0" shapeId="0" xr:uid="{7E1E33FD-C474-453F-B3D0-E000A2CC1660}">
      <text>
        <r>
          <rPr>
            <b/>
            <sz val="9"/>
            <color indexed="81"/>
            <rFont val="Tahoma"/>
            <family val="2"/>
          </rPr>
          <t>Karl-Johan Skiver:</t>
        </r>
        <r>
          <rPr>
            <sz val="9"/>
            <color indexed="81"/>
            <rFont val="Tahoma"/>
            <family val="2"/>
          </rPr>
          <t xml:space="preserve">
Valutakursförändring 2023-05-15</t>
        </r>
      </text>
    </comment>
    <comment ref="E328" authorId="0" shapeId="0" xr:uid="{E3B51A2D-9B76-47CA-9BE2-BCD62E709EDB}">
      <text>
        <r>
          <rPr>
            <b/>
            <sz val="9"/>
            <color indexed="81"/>
            <rFont val="Tahoma"/>
            <family val="2"/>
          </rPr>
          <t>Karl-Johan Skiver:</t>
        </r>
        <r>
          <rPr>
            <sz val="9"/>
            <color indexed="81"/>
            <rFont val="Tahoma"/>
            <family val="2"/>
          </rPr>
          <t xml:space="preserve">
Valutakursförändring 2023-05-15</t>
        </r>
      </text>
    </comment>
    <comment ref="E329" authorId="0" shapeId="0" xr:uid="{109FA1A3-5614-4F93-8B83-ED1DC5A80771}">
      <text>
        <r>
          <rPr>
            <b/>
            <sz val="9"/>
            <color indexed="81"/>
            <rFont val="Tahoma"/>
            <family val="2"/>
          </rPr>
          <t>Karl-Johan Skiver:</t>
        </r>
        <r>
          <rPr>
            <sz val="9"/>
            <color indexed="81"/>
            <rFont val="Tahoma"/>
            <family val="2"/>
          </rPr>
          <t xml:space="preserve">
Valutakursförändring 2023-05-15</t>
        </r>
      </text>
    </comment>
    <comment ref="E330" authorId="0" shapeId="0" xr:uid="{A309B1B7-9555-4D00-B850-5776D1A32F71}">
      <text>
        <r>
          <rPr>
            <b/>
            <sz val="9"/>
            <color indexed="81"/>
            <rFont val="Tahoma"/>
            <family val="2"/>
          </rPr>
          <t>Karl-Johan Skiver:</t>
        </r>
        <r>
          <rPr>
            <sz val="9"/>
            <color indexed="81"/>
            <rFont val="Tahoma"/>
            <family val="2"/>
          </rPr>
          <t xml:space="preserve">
Valutakursförändring 2023-05-15</t>
        </r>
      </text>
    </comment>
  </commentList>
</comments>
</file>

<file path=xl/sharedStrings.xml><?xml version="1.0" encoding="utf-8"?>
<sst xmlns="http://schemas.openxmlformats.org/spreadsheetml/2006/main" count="1377" uniqueCount="666">
  <si>
    <t>Rangordning</t>
  </si>
  <si>
    <t>Ramavtalsleverantör</t>
  </si>
  <si>
    <t>Totalpris:</t>
  </si>
  <si>
    <t>Rangordning för avropet</t>
  </si>
  <si>
    <t xml:space="preserve">Rangordnad 1:a </t>
  </si>
  <si>
    <t xml:space="preserve">Rangordnad 2:a </t>
  </si>
  <si>
    <t xml:space="preserve">Rangordnad 3:a </t>
  </si>
  <si>
    <t>Underskrift kund</t>
  </si>
  <si>
    <t>Underskrift ramavtalsleverantör</t>
  </si>
  <si>
    <t>Datum</t>
  </si>
  <si>
    <t>Pris</t>
  </si>
  <si>
    <t>Leverantör</t>
  </si>
  <si>
    <t>Antal</t>
  </si>
  <si>
    <t>Kundens diarienummer</t>
  </si>
  <si>
    <t>Kundens uppgifter</t>
  </si>
  <si>
    <t>Ramavtalsleverantörens uppgifter</t>
  </si>
  <si>
    <t>Ramavtalslev</t>
  </si>
  <si>
    <t>Organisationsnr</t>
  </si>
  <si>
    <t>Kontaktperson</t>
  </si>
  <si>
    <t>Telefonnummer</t>
  </si>
  <si>
    <t>E-postadress</t>
  </si>
  <si>
    <t>Fakturaadress</t>
  </si>
  <si>
    <t>Övrig information till leverantör</t>
  </si>
  <si>
    <t>Fakturareferens</t>
  </si>
  <si>
    <t xml:space="preserve">Leveransadress </t>
  </si>
  <si>
    <t>Organisations nr</t>
  </si>
  <si>
    <t>Leveransdag</t>
  </si>
  <si>
    <t>Beställning inklusive Kontrakt</t>
  </si>
  <si>
    <t>Tillbehör</t>
  </si>
  <si>
    <t>Kontraktstid</t>
  </si>
  <si>
    <t>Tjänster</t>
  </si>
  <si>
    <t>Tjänst</t>
  </si>
  <si>
    <t>Standard e-faktura</t>
  </si>
  <si>
    <t>Org.nr</t>
  </si>
  <si>
    <t>Tel.nr.</t>
  </si>
  <si>
    <t>E-post</t>
  </si>
  <si>
    <t xml:space="preserve">Datum </t>
  </si>
  <si>
    <t>Information</t>
  </si>
  <si>
    <t>Stöldskyddsmärkning</t>
  </si>
  <si>
    <t>Summa tillbehör</t>
  </si>
  <si>
    <t>Summa rad 1</t>
  </si>
  <si>
    <t>Summa rad 2</t>
  </si>
  <si>
    <t>Rangordning för beställning</t>
  </si>
  <si>
    <t>Om vinnnande ramavtalsleverantör inte kan leverera, visa nästa i rangordningen för avropet</t>
  </si>
  <si>
    <t>Produkt</t>
  </si>
  <si>
    <t xml:space="preserve">Rangordnad 4:a </t>
  </si>
  <si>
    <t xml:space="preserve">Rangordnad 5:a </t>
  </si>
  <si>
    <t xml:space="preserve">Rangordnad 6:a </t>
  </si>
  <si>
    <t>Val utöver grundspec.</t>
  </si>
  <si>
    <t>Återtag och säker radering av information</t>
  </si>
  <si>
    <t>Kund</t>
  </si>
  <si>
    <t>Dynamisk rangordning</t>
  </si>
  <si>
    <t>Mobiltelefon 1A</t>
  </si>
  <si>
    <t>Mobiltelefon 1B</t>
  </si>
  <si>
    <t>Utökat internminne 128 GB</t>
  </si>
  <si>
    <t>Mobiltelefon 2A</t>
  </si>
  <si>
    <t>Mobiltelefon 2B</t>
  </si>
  <si>
    <t>Surfplatta 1A</t>
  </si>
  <si>
    <t>Integrerat 4G</t>
  </si>
  <si>
    <t>Surfplatta 1B</t>
  </si>
  <si>
    <t>Utökat internminne 256 GB</t>
  </si>
  <si>
    <t>Surfplatta 2B</t>
  </si>
  <si>
    <t>Surfplatta 2A</t>
  </si>
  <si>
    <t>Micro-SD minneskort 64 GB till mobiltelefon 2, 3 och surfplatta 2    </t>
  </si>
  <si>
    <t>Micro-SD minneskort 128 GB till mobiltelefon 2, 3 och surfplatta 2  </t>
  </si>
  <si>
    <t>Micro-SD minneskort 256 GB till mobiltelefon 2, 3 och surfplatta 2  </t>
  </si>
  <si>
    <t>Fodral (svart eller genomskinlig), skydd för baksida, anpassad för mobiltelefoner 1.  </t>
  </si>
  <si>
    <t>Fodral (svart eller genomskinlig), skydd för baksida, anpassad för mobiltelefoner 2.  </t>
  </si>
  <si>
    <t>Fodral (svart eller genomskinlig), skydd för fram och baksida, anpassad för mobiltelefoner 1.  </t>
  </si>
  <si>
    <t>Fodral (svart eller genomskinlig), skydd för fram och baksida, anpassad för mobiltelefoner 2.</t>
  </si>
  <si>
    <t>Fodral (grå eller svart), skydd för fram och baksida, vikbar och kan fungera som stativ anpassad för surfplattor 1</t>
  </si>
  <si>
    <t>Skyddsfilm för glas för skydd mot repor och sprickor anpassad för mobiltelefoner 1.</t>
  </si>
  <si>
    <t>Extra strömadapter/komplett laddare, 240V, anpassad för mobiltelefon 1. </t>
  </si>
  <si>
    <t>Extra strömadapter/komplett laddare, 240V, anpassad för mobiltelefon 2.</t>
  </si>
  <si>
    <t>Extra strömadapter/komplett laddare, 240V, anpassad för surfplattor 1.</t>
  </si>
  <si>
    <t>Hörlurar in-ear, trådbundna, anpassade för mobiltelefon 1.  </t>
  </si>
  <si>
    <t>Hörlurar in-ear, trådlösa anpassade för mobiltelefon 1 </t>
  </si>
  <si>
    <t>Tangentbord, svenskt, anpassad för surfplatta 1</t>
  </si>
  <si>
    <t>Tangentbord, svenskt, anpassad för surfplatta 2</t>
  </si>
  <si>
    <t>Aktiv penna, laddningsbara med skriv och pekfunktion, anpassad för surfplatta 1  </t>
  </si>
  <si>
    <t>Skyddsfilm på glas</t>
  </si>
  <si>
    <t xml:space="preserve">Skal/ fodral </t>
  </si>
  <si>
    <t>Minneskort Micro-SD</t>
  </si>
  <si>
    <t>Tilläggspris Fodral</t>
  </si>
  <si>
    <t>Summa tjänster</t>
  </si>
  <si>
    <t>Pris per mobiltelefon grund</t>
  </si>
  <si>
    <t>Pris per mobiltelefon Utökat internminne</t>
  </si>
  <si>
    <t>Tilläggspris Skyddsfilm bifogat</t>
  </si>
  <si>
    <t>Tilläggspris Skyddsfilm monterat</t>
  </si>
  <si>
    <t>Produktnamn Mobiltelefon 1A Grund</t>
  </si>
  <si>
    <t>Produktnamn Mobiltelefon 1A Utökat internminne</t>
  </si>
  <si>
    <t>Summa Mobiltelefon 1A</t>
  </si>
  <si>
    <t>Produktnamn Mobiltelefon 1B Grund</t>
  </si>
  <si>
    <t>Produktnamn Mobiltelefon 1B Utökat internminne</t>
  </si>
  <si>
    <t>Produktnamn Mobiltelefon 2A Grund</t>
  </si>
  <si>
    <t>Pris per Mobiltelefon 2A Grund</t>
  </si>
  <si>
    <t>Summa Mobiltelefon 2A</t>
  </si>
  <si>
    <t>Produktnamn Surfplatta 1A Grund</t>
  </si>
  <si>
    <t>Produktnamn Surfplatta 1A Utökat internminne</t>
  </si>
  <si>
    <t>Pris per Surfplatta grund</t>
  </si>
  <si>
    <t>Pris per Surfplatta Utökat internminne</t>
  </si>
  <si>
    <t>Summa Surfplatta 1A</t>
  </si>
  <si>
    <t>Produktnamn Surfplatta 1B Grund</t>
  </si>
  <si>
    <t>Produktnamn Surfplatta 1B Utökat internminne</t>
  </si>
  <si>
    <t>Summa Surfplatta 1B</t>
  </si>
  <si>
    <t>Produktnamn Surfplatta 2A Grund</t>
  </si>
  <si>
    <t>Produktnamn Surfplatta 2A med 4G</t>
  </si>
  <si>
    <t>Summa Surfplatta 2A</t>
  </si>
  <si>
    <t>Produktnamn Surfplatta 2B Grund</t>
  </si>
  <si>
    <t>Produktnamn Surfplatta 2B med 4G</t>
  </si>
  <si>
    <t>Summa Surfplatta 2B</t>
  </si>
  <si>
    <t>Klient och mobiltelefonlösningar</t>
  </si>
  <si>
    <t>Tillbehör Mobiltelefoner och surfplattor</t>
  </si>
  <si>
    <t>Bärbar dator 1 (12,5-13,5 tum)</t>
  </si>
  <si>
    <t>Docknings-station</t>
  </si>
  <si>
    <t>Sekretessfilter</t>
  </si>
  <si>
    <t xml:space="preserve">Antal </t>
  </si>
  <si>
    <t>Sekretess- filter</t>
  </si>
  <si>
    <t xml:space="preserve">Produkt </t>
  </si>
  <si>
    <t>Dockningsstation bärbar dator 1</t>
  </si>
  <si>
    <t>Dockningsstation bärbar dator 2</t>
  </si>
  <si>
    <t xml:space="preserve">Strömadapter/laddare till bärbar dator 1 </t>
  </si>
  <si>
    <t>Sekretessfilter bärbar dator 1</t>
  </si>
  <si>
    <t>Sekretessfilter bärbar dator 2</t>
  </si>
  <si>
    <t>Bärbar dator 1</t>
  </si>
  <si>
    <t>Produktnamn bärbar dator 1 Grund</t>
  </si>
  <si>
    <t>Produktnamn bärbar dator 1 Avancerad</t>
  </si>
  <si>
    <t>Pris per dator grund</t>
  </si>
  <si>
    <t>Pris per dator avancerad</t>
  </si>
  <si>
    <t>Tilläggspris Dockningsstation</t>
  </si>
  <si>
    <t>Tilläggspris Väska</t>
  </si>
  <si>
    <t>Tilläggspris Sekretessfilter</t>
  </si>
  <si>
    <t>Summa Bärbar dator 1</t>
  </si>
  <si>
    <t>Bärbar dator 2</t>
  </si>
  <si>
    <t>Produktnamn bärbar dator 2 Grund</t>
  </si>
  <si>
    <t>Produktnamn bärbar dator 2 Avancerad</t>
  </si>
  <si>
    <t>Summa Bärbar dator 2</t>
  </si>
  <si>
    <t>Pris bildskärm</t>
  </si>
  <si>
    <t>Tilläggspris sekretessfilter</t>
  </si>
  <si>
    <t>Tillbehör mobiltelefoner och surfplattor</t>
  </si>
  <si>
    <t>Tillbehör klienter</t>
  </si>
  <si>
    <t>Summa rad 3</t>
  </si>
  <si>
    <t>Summa rad 4</t>
  </si>
  <si>
    <t>Tilläggspris Fodral baksida</t>
  </si>
  <si>
    <t>Tilläggspris Fodral hel</t>
  </si>
  <si>
    <t xml:space="preserve"> </t>
  </si>
  <si>
    <t>Produktnamn Surfplatta 1A Grund med 4G</t>
  </si>
  <si>
    <t>Produktnamn Surfplatta 1A Utökat internminne med 4G</t>
  </si>
  <si>
    <t>Produktnamn Surfplatta 1B Utökat internminne med 4G</t>
  </si>
  <si>
    <t>SD kort 64 GB</t>
  </si>
  <si>
    <t>SD kort 128 GB</t>
  </si>
  <si>
    <t>SD kort 256 GB</t>
  </si>
  <si>
    <t xml:space="preserve">Datorfodral för bärbar dator 1 </t>
  </si>
  <si>
    <t xml:space="preserve">Datorfodral för bärbar dator 2 </t>
  </si>
  <si>
    <t>Sekretessfilter bildskärm 1</t>
  </si>
  <si>
    <t>Sekretessfilter bildskärm 2</t>
  </si>
  <si>
    <t>Tillbehör datorer</t>
  </si>
  <si>
    <t>Mobiltelefon 3</t>
  </si>
  <si>
    <t>Summa Mobiltelefon 1B</t>
  </si>
  <si>
    <t>Summa Mobiltelefon 2B</t>
  </si>
  <si>
    <t>Produktnamn mobiltelefon 3</t>
  </si>
  <si>
    <t>Summa Mobiltelefon 3</t>
  </si>
  <si>
    <t>Extra laddare</t>
  </si>
  <si>
    <t>Tilläggspris enrollment</t>
  </si>
  <si>
    <t xml:space="preserve">Pris per mobiltelefon 3 </t>
  </si>
  <si>
    <t xml:space="preserve">Pris per Mobiltelefon 2B </t>
  </si>
  <si>
    <t>Produktnamn Mobiltelefon 2B</t>
  </si>
  <si>
    <t>Tilläggspris Extra laddare</t>
  </si>
  <si>
    <t>Tilläggspris Fodral fram och baksida</t>
  </si>
  <si>
    <t>Produktnamn Surfplatta 1B med 4G</t>
  </si>
  <si>
    <t>Tilläggspris aktiv penna</t>
  </si>
  <si>
    <t>Aktiv penna</t>
  </si>
  <si>
    <t xml:space="preserve">Enrollment  </t>
  </si>
  <si>
    <t xml:space="preserve"> Enrollment  </t>
  </si>
  <si>
    <t>Enrollment</t>
  </si>
  <si>
    <t xml:space="preserve">Tilläggspris aktiv penna </t>
  </si>
  <si>
    <t>Tilläggspris 4G</t>
  </si>
  <si>
    <t>Tilläggspris Aktiv penna</t>
  </si>
  <si>
    <t>Produktnamn rekonditionerad dator</t>
  </si>
  <si>
    <t xml:space="preserve">Pris </t>
  </si>
  <si>
    <t>Summa rekonditionerad dator</t>
  </si>
  <si>
    <t>Bärbar dator 2 (14-14,5 tum)</t>
  </si>
  <si>
    <t>Väska, fodral</t>
  </si>
  <si>
    <t>Bildskärm A (23-25 tum)</t>
  </si>
  <si>
    <t>Bildskärm B (26-28 tum)</t>
  </si>
  <si>
    <t>Summa Bildskärm A</t>
  </si>
  <si>
    <t>Produktnamn bildskärm A</t>
  </si>
  <si>
    <t>Produktnamn bildskärm B</t>
  </si>
  <si>
    <t>Summa Bildskärm B</t>
  </si>
  <si>
    <t>Rekonditionerad bärbar dator (12,5-14 tum)</t>
  </si>
  <si>
    <t>Uppackning och omhändertag av emballage</t>
  </si>
  <si>
    <t>Mus, trådlös</t>
  </si>
  <si>
    <t>Datorväska bärbar dator 1</t>
  </si>
  <si>
    <t>Datorväska bärbar dator 2</t>
  </si>
  <si>
    <t>Tangentbord, trådlöst</t>
  </si>
  <si>
    <t>Strömadapter/laddare till bärbar dator 1</t>
  </si>
  <si>
    <t>Aktiv penna, surfplatta 1  </t>
  </si>
  <si>
    <t>Aktiv penna, surfplatta 2 </t>
  </si>
  <si>
    <t>Fodral, fram och baksida surfplatta 1</t>
  </si>
  <si>
    <t>Fodral, fram och baksida surfplatta 2</t>
  </si>
  <si>
    <t>Komplett laddare, surfplatta 2</t>
  </si>
  <si>
    <t>Komplett laddare, surfplatta 1</t>
  </si>
  <si>
    <t>Komplett laddare, mobiltelefon 3</t>
  </si>
  <si>
    <t>Komplett laddare, mobiltelefon 2</t>
  </si>
  <si>
    <t>Komplett laddare, mobiltelefon 1</t>
  </si>
  <si>
    <t>Tekniker</t>
  </si>
  <si>
    <t>Micro-SD minneskort 64 GB </t>
  </si>
  <si>
    <t>Micro-SD minneskort 128 GB </t>
  </si>
  <si>
    <t>Micro-SD minneskort 256 GB </t>
  </si>
  <si>
    <t>Skyddsfilm för glas, skydd mot repor och sprickor, mobiltelefon 1.</t>
  </si>
  <si>
    <t>Skyddsfilm för glas, skydd mot repor och sprickor, mobiltelefon 2.</t>
  </si>
  <si>
    <t>Skyddsfilm för glas, skydd mot repor och sprickor, mobiltelefon 3.</t>
  </si>
  <si>
    <t>Skyddsfilm för glas, skydd mot repor och sprickor, surfplatta 1.</t>
  </si>
  <si>
    <t>Skyddsfilm för glas, skydd mot repor och sprickor, surfplatta 2.</t>
  </si>
  <si>
    <t>Tangentbord, svenskt, surfplatta 1</t>
  </si>
  <si>
    <t>Tangentbord, svenskt, surfplatta 2</t>
  </si>
  <si>
    <t>Fodral, baksida, mobiltelefon 1 </t>
  </si>
  <si>
    <t>Fodral, baksida, mobiltelefon 2</t>
  </si>
  <si>
    <t>Fodral, baksida, mobiltelefon 3</t>
  </si>
  <si>
    <t>Fodral, fram och baksida, mobiltelefon 1</t>
  </si>
  <si>
    <t>Fodral, fram och baksida, mobiltelefon 2</t>
  </si>
  <si>
    <t>Fodral, fram och baksida, mobiltelefon 3</t>
  </si>
  <si>
    <t>Fodral, baksida, surfplatta 1</t>
  </si>
  <si>
    <t>Fodral, baksida, surfplatta 2</t>
  </si>
  <si>
    <t>Hörlurar in-ear, trådbundna, mikrofon, mobiltelefon 1.  </t>
  </si>
  <si>
    <t>Hörlurar in-ear, trådbundna, mikrofon, mobiltelefon 2.  </t>
  </si>
  <si>
    <t>Hörlurar in-ear, trådbundna, mikrofon, mobiltelefon 3.  </t>
  </si>
  <si>
    <t>Hörlurar in-ear, trådbundna, mikrofon, surfplatta 1.  </t>
  </si>
  <si>
    <t>Hörlurar in-ear, trådbundna, mikrofon, surfplatta 2.  </t>
  </si>
  <si>
    <t>Hörlurar in-ear, trådlösa, mikrofon, mobiltelefon 1 </t>
  </si>
  <si>
    <t>Hörlurar in-ear, trådlösa, mikrofon, mobiltelefon 2</t>
  </si>
  <si>
    <t>Hörlurar in-ear, trådlösa, mikrofon, mobiltelefon 3</t>
  </si>
  <si>
    <t>Hörlurar in-ear, trådlösa, mikrofon, surfplatta 1.  </t>
  </si>
  <si>
    <t>Hörlurar in-ear, trådlösa, mikrofon, surfplatta 2.  </t>
  </si>
  <si>
    <t xml:space="preserve">Hörlurar on- eller over-ear, mikrofon, brusreducering, trådlös, surfplatta </t>
  </si>
  <si>
    <t xml:space="preserve">Hörlurar on- eller over-ear, mikrofon, brusreducering, trådlös, mobiltelefon </t>
  </si>
  <si>
    <t>Skyddsfodral, ruggad, mobiltelefon</t>
  </si>
  <si>
    <t>Skyddsfodral, ruggad, surfplatta</t>
  </si>
  <si>
    <t>Leveranskontrollperioden är 3 arbetsdagar, vilket innebär att hårdvaran/tillbehöret ska vara på plats hos kund inom maximalt 11 arbetsdagar efter beställning.</t>
  </si>
  <si>
    <t xml:space="preserve">Rangordnad 7:a </t>
  </si>
  <si>
    <t>Produkter tillbehör mobiltelefoner och surfplattor</t>
  </si>
  <si>
    <t>Produkter tillbehör klienter</t>
  </si>
  <si>
    <t>dock inte omfatta endast klienter (datorer och bildskärmar), utan måste då även omfatta mobiltelefoner och/eller surfplattor. Leveranstiden är max 14 arbetsdagar.</t>
  </si>
  <si>
    <t>Advania Sverige AB</t>
  </si>
  <si>
    <t>Atea Sverige AB</t>
  </si>
  <si>
    <t>Dustin Sverige AB</t>
  </si>
  <si>
    <t>B2B IT-partner AB</t>
  </si>
  <si>
    <t>Foxway Education AB</t>
  </si>
  <si>
    <t>Techstep Sweden AB</t>
  </si>
  <si>
    <t>Tele 2 Sverige AB</t>
  </si>
  <si>
    <t>556267-5164</t>
  </si>
  <si>
    <t>556465-1551</t>
  </si>
  <si>
    <t>556593-0996</t>
  </si>
  <si>
    <t>556746-4440</t>
  </si>
  <si>
    <t>556214-9996</t>
  </si>
  <si>
    <t>556448-0282</t>
  </si>
  <si>
    <t>556666-1012</t>
  </si>
  <si>
    <t>Apple iPhone SE 64GB (2 gen)</t>
  </si>
  <si>
    <t>Apple iPhone SE 128GB (2 gen)</t>
  </si>
  <si>
    <t>Apple iPhone 12 64GB</t>
  </si>
  <si>
    <t>Apple iPhone 12 128GB</t>
  </si>
  <si>
    <t xml:space="preserve">Samsung Galaxy S21 Enterprise Edition 128GB </t>
  </si>
  <si>
    <t>Fairphone 3</t>
  </si>
  <si>
    <t>Samsung Galaxy Tab S6 Lite WiFi 64GB</t>
  </si>
  <si>
    <t>Samsung Galaxy Tab S6 Lite WiFi+4G 64GB</t>
  </si>
  <si>
    <t xml:space="preserve">Uppgradera till avancerad </t>
  </si>
  <si>
    <t>Rekomditionerad bärbar dator</t>
  </si>
  <si>
    <t>Rekonditionerad</t>
  </si>
  <si>
    <t>Aktiv penna, surfplatta 1B </t>
  </si>
  <si>
    <t>Aktiv penna, surfplatta 1A </t>
  </si>
  <si>
    <t>Aktiv penna, surfplatta 2A </t>
  </si>
  <si>
    <t>Aktiv penna, surfplatta 2B</t>
  </si>
  <si>
    <t>Varumärkesägarens aktiva penna surfplatta 1A</t>
  </si>
  <si>
    <t>Varumärkesägarens aktiva penna surfplatta 1B</t>
  </si>
  <si>
    <t>Varumärkesägarens aktiva penna surfplatta 2A</t>
  </si>
  <si>
    <t>Varumärkesägarens aktiva penna surfplatta 2B</t>
  </si>
  <si>
    <t>Zagg universal keyboard Bluetooth KB Nordic</t>
  </si>
  <si>
    <t>Verbatim Premium 64 GB</t>
  </si>
  <si>
    <t>Samsung Evo plus 128 GB</t>
  </si>
  <si>
    <t>Samsung Evo plus 256 GB</t>
  </si>
  <si>
    <t>Fodral, baksida, mobiltelefon 1A </t>
  </si>
  <si>
    <t>Fodral, baksida, mobiltelefon 1B </t>
  </si>
  <si>
    <t>Fodral, baksida, mobiltelefon 2A</t>
  </si>
  <si>
    <t>Fodral, baksida, mobiltelefon 2B</t>
  </si>
  <si>
    <t>Fodral, baksida, surfplatta 1A</t>
  </si>
  <si>
    <t>Fodral, baksida, surfplatta 1B</t>
  </si>
  <si>
    <t>Fodral, baksida, surfplatta 2A</t>
  </si>
  <si>
    <t>Fodral, baksida, surfplatta 2B</t>
  </si>
  <si>
    <t>Fodral, fram och baksida, mobiltelefon 1A</t>
  </si>
  <si>
    <t>Fodral, fram och baksida, mobiltelefon 2A</t>
  </si>
  <si>
    <t>Fodral, fram och baksida, mobiltelefon 1B</t>
  </si>
  <si>
    <t>Fodral, fram och baksida, mobiltelefon 2B</t>
  </si>
  <si>
    <t>Fodral, fram och baksida surfplatta 1A</t>
  </si>
  <si>
    <t>Fodral, fram och baksida surfplatta 1B</t>
  </si>
  <si>
    <t>Fodral, fram och baksida surfplatta 2A</t>
  </si>
  <si>
    <t>Fodral, fram och baksida surfplatta 2B</t>
  </si>
  <si>
    <t>Estuff Samsung Galaxy S21 5G soft case</t>
  </si>
  <si>
    <t>Tolerate wallet case Fairphoe 3 blk bulk</t>
  </si>
  <si>
    <t xml:space="preserve">Deltaco USB wall charger, 1X USB-A, fast charging 24 W, white + Deltaco USB 2.0 kabel, TYP A - TYP C hane, 1M, svart </t>
  </si>
  <si>
    <t>Deltaco USB wall charger, 1X USB-A, fast charging 24 W, white + Deltaco USB 2.0 kabel, TYP A - TYP C hane, 1M, svart</t>
  </si>
  <si>
    <t>Deltaco USB wall charger, 1X USB-A, fast charging 24 W, white + Epzi mulitladdare, USB-C, lightning, micro USB, USB-A, 1M, vit</t>
  </si>
  <si>
    <t>Skyddsfilm mobiltelefon 1</t>
  </si>
  <si>
    <t>Skyddsfilm mobiltelefon 2</t>
  </si>
  <si>
    <t>Skyddsfilm mobiltelefon 3</t>
  </si>
  <si>
    <t>Skyddsfilm Surfplatta 1</t>
  </si>
  <si>
    <t>Skyddsfilm Surfplatta 2</t>
  </si>
  <si>
    <t>EASY DIST IN-EAR headphone USB-C</t>
  </si>
  <si>
    <t>STREETZ IN-EAR hörlurar med mikrofon 3.5 MM</t>
  </si>
  <si>
    <t>STREETZ IN-EAR BT hörlurar med mikrofon, svart</t>
  </si>
  <si>
    <t>JLAB AUDIO STUDIO ANC Wireless on ear</t>
  </si>
  <si>
    <t>Deltaco NV-803</t>
  </si>
  <si>
    <t>Deltaco NV-805</t>
  </si>
  <si>
    <t>Dockningsstation Bärbar dator 1</t>
  </si>
  <si>
    <t>Dockningsstation Bärbar dator 2</t>
  </si>
  <si>
    <t>Targus - mus - 2.4 GHz</t>
  </si>
  <si>
    <t>Gearlab G200 Wireless Keyboard Nordic</t>
  </si>
  <si>
    <t>Strömadapter/laddare till bärbar dator 2</t>
  </si>
  <si>
    <t>Samsung S24R650F- SR650 Series</t>
  </si>
  <si>
    <t>Deltaco trådlöst minitangentbord, 78 tangenter, Bluetooth, nordisk</t>
  </si>
  <si>
    <t>Tolerate ARMOR FOLIO - Vikbart fodral för surfplatta</t>
  </si>
  <si>
    <t>Tolerate ARMOR - Baksidesskydd inkl skärmskydd för mobiltelefon</t>
  </si>
  <si>
    <t>Samsung Evo plus 64 GB</t>
  </si>
  <si>
    <t>Tolerate TPU CASE - Baksidesskydd surfplatta</t>
  </si>
  <si>
    <t>Tolerate TPU CASE - Baksidesskydd, mobiltelefon</t>
  </si>
  <si>
    <t>Tolerate WALLET CASE - Vikbart fodral för mobiltelefon</t>
  </si>
  <si>
    <t>Tabfolio surfplatta skydd för fram och baksida, vikbar inkl stativfunktion</t>
  </si>
  <si>
    <t>GEAR4 Case Brompton + Folio, skydd för fram och baksida, vikbar inkl stativfunktion</t>
  </si>
  <si>
    <t>Deltaco väggladdare med USB-A till Lightningkabel</t>
  </si>
  <si>
    <t>Samsung - Travel Adapter EP-TA20 mobiltelefon</t>
  </si>
  <si>
    <t>Samsung - Travel Adapter EP-TA20 Surfplatta</t>
  </si>
  <si>
    <t>Samsung Type-C Earphones</t>
  </si>
  <si>
    <t>Samsung EO-IG935 - hörlurar med mikrofon</t>
  </si>
  <si>
    <t>STREETZ In-ear BT hörlurar med mikrofon och media/svarsknappar</t>
  </si>
  <si>
    <t>Sennheiser HD 450BT - hörlurar med mikrofon</t>
  </si>
  <si>
    <t>Deltaco TB-122</t>
  </si>
  <si>
    <t>Deltaco MS-798</t>
  </si>
  <si>
    <t>Targus Classic Clamshell</t>
  </si>
  <si>
    <t>Targus Work-In Essentials</t>
  </si>
  <si>
    <t>Targus CityGear 3 - 13,3"</t>
  </si>
  <si>
    <t>Targus CityGear 3 - 14"</t>
  </si>
  <si>
    <t>HP E24 G4</t>
  </si>
  <si>
    <t>HP E27q G4</t>
  </si>
  <si>
    <t>HP Trådlöst premiumtangentbord</t>
  </si>
  <si>
    <t>Logitech M235 - 2nd Generation - mus - 2.4 GHz - grå</t>
  </si>
  <si>
    <t>HP 14,1 Business Slim Top Load</t>
  </si>
  <si>
    <t>HP 14,1 Business Sleeve</t>
  </si>
  <si>
    <t>Logitech K375s Multi-Device</t>
  </si>
  <si>
    <t>Magic Keyboard - svenskt</t>
  </si>
  <si>
    <t>MELKCO AQUA SILICONE CASE APPLE IPHONE 6/6S/7/8/SE BLACK</t>
  </si>
  <si>
    <t>MELKCO RUBBERIZED COVER</t>
  </si>
  <si>
    <t>SPIGEN SAMSUNG GALAXY S21 SKAL THIN FIT SVART</t>
  </si>
  <si>
    <t>NILLKIN SAMSUNG GALAXY S20 PLUS SKAL CAMSHIELD SVART</t>
  </si>
  <si>
    <t>Otterbox (1B), ArmadilloTek Vanguard Case 1B, Youmaker (2A och B), Protective Bookstyle Wallet (3)</t>
  </si>
  <si>
    <t>Targus SafePORT (1A), Otterbox Defender (1B), S6 Lite Case with Screen Protector, Otterbox Defender Series-fodral för S7</t>
  </si>
  <si>
    <t xml:space="preserve">Urban armor gear </t>
  </si>
  <si>
    <t xml:space="preserve">TPU-skal för Samsung </t>
  </si>
  <si>
    <t>Apple 20 W usb-c-strömadapter &amp; kabel USB-C TO LIGHTNING CABLE 1 M</t>
  </si>
  <si>
    <t>Samsung Travel Adapter (Fast charge Type C) Black / White</t>
  </si>
  <si>
    <t>Fairphone Strömadapter + Fairphone USB typ C-kabel</t>
  </si>
  <si>
    <t>Apple EarPods med Lightning-kontakt</t>
  </si>
  <si>
    <t>Samsung Type-C Earphones Black</t>
  </si>
  <si>
    <t>Fairphone Modular Earphones</t>
  </si>
  <si>
    <t>Samsung Wired Headset InearBasic (3.5mm) Black / White</t>
  </si>
  <si>
    <t>Apple - Airpods Pro</t>
  </si>
  <si>
    <t>Samsung Galaxy Buds+ Black / White</t>
  </si>
  <si>
    <t>OnePlus Buds - True wireless-hörlurar med mikrofon"</t>
  </si>
  <si>
    <t>AirPods Max – rymdgrå</t>
  </si>
  <si>
    <t>Samsung AKG Y600NC Wireless Black /</t>
  </si>
  <si>
    <t>MELKCO WALLETCASE IPHONE</t>
  </si>
  <si>
    <t>Otterbox Strada Folio för Galaxy</t>
  </si>
  <si>
    <t>Samsung Galaxy S20+ - Smart Clear View Cover Black</t>
  </si>
  <si>
    <t>fitBAG Rave Black custom tailored sleeve</t>
  </si>
  <si>
    <t>Samsung Book cover</t>
  </si>
  <si>
    <t>Targus Click-In™ Case for iPad®</t>
  </si>
  <si>
    <t>Targus VersaVu Case for iPad Pro</t>
  </si>
  <si>
    <t>Mobiltelefon 1A (IOS)</t>
  </si>
  <si>
    <t>Mobiltelefon 2A (Android)</t>
  </si>
  <si>
    <t>Surfplatta 1A (IOS)</t>
  </si>
  <si>
    <t>Surfplatta 1B (IOS)</t>
  </si>
  <si>
    <t>Surfplatta 2A (Andriod)</t>
  </si>
  <si>
    <t>Surfplatta 2B (Android)</t>
  </si>
  <si>
    <t>Mobiltelefon 3 (Android, Miljö och hållbarhetsprofil)</t>
  </si>
  <si>
    <t>Mobiltelefon 2B (Android, 5G)</t>
  </si>
  <si>
    <t>Mobiltelefon 1B (IOS, 5G)</t>
  </si>
  <si>
    <t>Kingston Canvas Select Plus 64 GB</t>
  </si>
  <si>
    <t>Kingston Canvas Select Plus 128 GB</t>
  </si>
  <si>
    <t>Kingston Canvas Select Plus 256 GB</t>
  </si>
  <si>
    <t>DELTACO Trådlöst minitangentbord, bluetooth, svart</t>
  </si>
  <si>
    <t>1 OtterBox UnlimitEd, 2 Tolerate Armor</t>
  </si>
  <si>
    <t>OtterBox Defender Series + skärmskydd till 1 och 2, Tolerate eco case + skärmskydd till 3</t>
  </si>
  <si>
    <t>TOLERATE TPU CASE</t>
  </si>
  <si>
    <t>TOLERATE WALLET CASE</t>
  </si>
  <si>
    <t>Targus click-in</t>
  </si>
  <si>
    <t>Tolerate wallet case</t>
  </si>
  <si>
    <t>DELTACO väggladdare med USB-A till Lightningkabel, 1m, vit</t>
  </si>
  <si>
    <t>SAMSUNG FAST TRAVEL CHARGER USB-C BLACK</t>
  </si>
  <si>
    <t>Fairphone charger kit</t>
  </si>
  <si>
    <t>EarPods with Lightning Connector</t>
  </si>
  <si>
    <t>STREETZ in-ear hörlurar med mikrofon 3,5 mm</t>
  </si>
  <si>
    <t>STREETZ In-ear Bluetooth headset, mjuka öronkuddar, mediekontroller, vit</t>
  </si>
  <si>
    <t>V7 HB800ANC Wired/Wireless Over-the-head Stereo Headset - Black</t>
  </si>
  <si>
    <t>DELTACO svart trådlös optisk, 1200 DPI 125 Hz, 3 knappar med scroll, 2.4GHz USB nanomottagare</t>
  </si>
  <si>
    <t>DELTACO trådlöst tangentbord, 105 tangenter, nordisk layout, 2.4GHz USB nano-mottagare, svart</t>
  </si>
  <si>
    <t>DELTACO Laptop väska, upp till 15,6", polyester, svart</t>
  </si>
  <si>
    <t>DELTACO Laptopfodral, för laptops upp till 15,6", polyester, svart</t>
  </si>
  <si>
    <t>ZGUNIN-BBN ZAGG UNIVERSAL KEYBOARD NORDIC BLUETOOTH</t>
  </si>
  <si>
    <t>TOLERATE SLIM FOLIO</t>
  </si>
  <si>
    <t>TOLERATE SMART FLIP FOLIO</t>
  </si>
  <si>
    <t>MHJE3ZM/A 20W USB-C Power Adapter + MX0K2ZM/A USB-C to Lightning Cable (1 m)</t>
  </si>
  <si>
    <t>SAMSUNG FAST TRAVEL CHARGER USB-C inkl kabel</t>
  </si>
  <si>
    <t>FAIRPHONE CHARGER FP3 inkl kabel</t>
  </si>
  <si>
    <t>MHJE3ZM/A USB-C Power Adapter + MX0K2ZM/A USB-C to Lightning (1 m) 1A, +MLL82ZM/A USB-C (2m) 1B</t>
  </si>
  <si>
    <t>EP-TA20EBECGWW SAMSUNG FAST TRAVEL CHARGER USB-C</t>
  </si>
  <si>
    <t>EO-IC100BBEGEU SAMSUNG EARPHONES TYPE-C BLACK</t>
  </si>
  <si>
    <t>ED800493 IN-EAR HEADPHONE 3,5MM BULK</t>
  </si>
  <si>
    <t>MMTN2ZM/A APPLE EARPODS LIGHTNING</t>
  </si>
  <si>
    <t>HPBT3052W NEDIS TRUE WIRELESS EARBUDS</t>
  </si>
  <si>
    <t>HB600S V7 HB600S WIRELESS OVER THE EAR NC</t>
  </si>
  <si>
    <t>TOLERATE ARMOR</t>
  </si>
  <si>
    <t>TOLERATE ARMOR FOLIO</t>
  </si>
  <si>
    <t>CSE14-BLK-3E V7 Elite CSE14-BLK-3E Carrying Case (Sleeve) for 35.6 cm (14") Notebook - Black</t>
  </si>
  <si>
    <t xml:space="preserve">CCK16-BLK-3E V7 Essential CCK16-BLK-3E Briefcase (16") Notebook Black 600D Polyester, 210D </t>
  </si>
  <si>
    <t>E5E78AA#ABS HP K2500 Keyboard - Wireless Connectivity - USB Interface - Swedish - 9.14 m</t>
  </si>
  <si>
    <t>MW200-1E V7 Mouse - Radio Frequency - USB - Optical - 4 Button(s) - Black - Wireless - 1600 dpi</t>
  </si>
  <si>
    <t>DELTACO MS-798 - mus - (Höger eller vänsterhänt)</t>
  </si>
  <si>
    <t>DELTACO TB-122 - tangentbord</t>
  </si>
  <si>
    <t>DELTACO NV-903 fodral för bärbar dator 13-14" (Svart)</t>
  </si>
  <si>
    <t>DELTACO NV-805 notebook-väska upp till 14" (Svart)</t>
  </si>
  <si>
    <t>TOLERATE KEYBOARD BLACK BULK</t>
  </si>
  <si>
    <t>TOLERATE ARMOR BLK + SHIELD</t>
  </si>
  <si>
    <t>PNY Elite 64 GB Class 10/UHS-I (U1) microSDXC</t>
  </si>
  <si>
    <t>PNY Elite 128 GB Class 10/UHS-I (U1) microSDXC</t>
  </si>
  <si>
    <t>PNY Elite 256 GB Class 10/UHS-I (U1) microSDXC</t>
  </si>
  <si>
    <t>GOOBAY APPLE LIGHTNING CHARGER SET 1A – 45295</t>
  </si>
  <si>
    <t>CHAMPION Ladd&amp;Synk Kit USB-C 2.4A Svart</t>
  </si>
  <si>
    <t>GOOBAY APPLE LIGHTNING CHARGER SET 1A - 45295, CHAMPION Fast Charge Kit + USB-C</t>
  </si>
  <si>
    <t>GOOBAY IN-EAR HEADPHONE LIGHTNING</t>
  </si>
  <si>
    <t>GOOBAY IN-EAR HEADPHONE USB-C</t>
  </si>
  <si>
    <t>CHAMPION Headset Ear Plugs HSZ300 Svart</t>
  </si>
  <si>
    <t>CELLY UP500 Stereoheadset In-ear Sv el GOBAY IN-EAR HEADPHONE USB-C</t>
  </si>
  <si>
    <t>GOOBAY IN-EAR HEADPHONE WIRELESS</t>
  </si>
  <si>
    <t xml:space="preserve">1. Fyll i Kundens uppgifter i de gula fälten och annan information som leverantörer behöver inför leverans. </t>
  </si>
  <si>
    <t>3. Se i informationsrutan vilken kravspecifikation som gäller för aktuell hårdvara.</t>
  </si>
  <si>
    <t>4. Den leverantör som har det totalt lägsta priset för beställningen visas som vinnande leverantör. Övriga leverantörer anges i tabellen för rangordning.</t>
  </si>
  <si>
    <t>5. Skicka mallen till den vinnande leverantören som en avropsförfrågan/beställningsunderlag. Leverantören ska svara inom 2 arbetsdagar.</t>
  </si>
  <si>
    <t>6. Använd gärna denna mall som underlag till kontrakt. Ange om underskrifter ska göras digitalt eller på papper.</t>
  </si>
  <si>
    <t>7. Leverantör som avböjer ska ange orsak till det. Du skickar då vidare avropsförfrågan/beställningsunderlag till nästa leverantör enligt rangordningen.</t>
  </si>
  <si>
    <t xml:space="preserve">    Leverantörerna är skyldiga att svara och att kunna leverera enligt ramavtalet, att inte göra det kan utgöra grund för vite. Vi ber er kontakta oss om detta sker.</t>
  </si>
  <si>
    <t>Avropsberättigad får avvika från rangordningen om följande särskilda skäl föreligger:</t>
  </si>
  <si>
    <t>1. om Ramavtalsleverantören inte har besvarat Avropet alternativt inte återkommit med Avropssvar inom reglerad tid, eller</t>
  </si>
  <si>
    <t>2. om Ramavtalsleverantören har godtagbara skäl att avböja avrop, eller</t>
  </si>
  <si>
    <t>3. om Avropet avser en ersättningsanskaffning som beror på att Avropsberättigad tidigare hävt eller sagt upp ett Kontrakt och detta beror på Ramavtalsleverantören.</t>
  </si>
  <si>
    <t>5. om Avropet omfattar specifika tillbehör till redan avropad hårdvara</t>
  </si>
  <si>
    <t>4. om Avropet omfattar kompletterade hårdvara där det är av vikt att dessa är av samma typ och/eller varumärke som tidigare beställts av Avropsberättigad.</t>
  </si>
  <si>
    <t xml:space="preserve">2. Fyll i ditt behov, ange antal hårdvaror (maximalt 250 st) och eventuella uppgraderingar, tillbehör och tjänster som önskas </t>
  </si>
  <si>
    <t>kammobil2021@b2bitpartner.se</t>
  </si>
  <si>
    <t>Anders Granath</t>
  </si>
  <si>
    <t>0736-633103</t>
  </si>
  <si>
    <t>avrop@foxway.com</t>
  </si>
  <si>
    <t>Per Stenlåås</t>
  </si>
  <si>
    <t>0739-10 72 55</t>
  </si>
  <si>
    <t>order@techstep.se</t>
  </si>
  <si>
    <t>Johnnie Helsing</t>
  </si>
  <si>
    <t>Avrop_KK_klientmobil_SE@tele2.com</t>
  </si>
  <si>
    <t>010-1760508</t>
  </si>
  <si>
    <t>klientmobildyn2021@atea.se</t>
  </si>
  <si>
    <t>wpavrop@advania.com</t>
  </si>
  <si>
    <t>Fairphone 3+</t>
  </si>
  <si>
    <t>Apple 11-inch iPad Pro Wi-Fi 128GB - 3:e generationen</t>
  </si>
  <si>
    <t>Apple 11-inch iPad Pro Wi-Fi 256GB - 3:e generationen</t>
  </si>
  <si>
    <t>Apple 11-inch iPad Pro Wi-Fi+4G 128GB - 3:e generationen</t>
  </si>
  <si>
    <t>Apple 11-inch iPad Pro Wi-Fi+4G 256GB - 3:e generationen</t>
  </si>
  <si>
    <t>Philips 275B1/00</t>
  </si>
  <si>
    <t>HP, EliteBook 835 G8</t>
  </si>
  <si>
    <t>HP, EliteBook 835 Avancerad G8</t>
  </si>
  <si>
    <t>Apple 10.2 iPad 9th (2021) Wi-Fi + Cellular 10.2" 64GB</t>
  </si>
  <si>
    <t>Apple 10.2 iPad 9th (2021) Wi-Fi + Cellular 10.2" 256GB</t>
  </si>
  <si>
    <t>Apple 10.2-inch iPad Wi-Fi + Cellular 64GB - Space Grey (9:e gen)</t>
  </si>
  <si>
    <t>Apple 10.2-inch iPad Wi-Fi + Cellular 256GB - Space Grey (9:e gen)</t>
  </si>
  <si>
    <t>Apple 11-inch iPad Pro Wi Fi 128GB - Space Grey (3 gen)</t>
  </si>
  <si>
    <t>Apple 11-inch iPad Pro Wi Fi + Cellular 128GB - Space Grey (3 gen)</t>
  </si>
  <si>
    <t>Apple 11-inch iPad Pro Wi Fi 256GB - Space Grey (3 gen)</t>
  </si>
  <si>
    <t>Apple 11-inch iPad Pro Wi Fi + Cellular 256GB - Space Grey  (3 gen)</t>
  </si>
  <si>
    <t>KK Hörlurar on- eller over-ear, brusreducering, trådlösa, mobiltelefon och surfplatta</t>
  </si>
  <si>
    <t>Emilio Salale</t>
  </si>
  <si>
    <t>08-633 67 05</t>
  </si>
  <si>
    <t>Anton Igman</t>
  </si>
  <si>
    <t>Apple iPhone SE 64GB (3 gen)</t>
  </si>
  <si>
    <t>Apple iPhone SE 128GB (3 gen)</t>
  </si>
  <si>
    <t>Fairphone 4</t>
  </si>
  <si>
    <t>HP, EliteBook 845 G8</t>
  </si>
  <si>
    <t>Samsung Galaxy Tab S8 WiFi 128GB</t>
  </si>
  <si>
    <t>Samsung Galaxy Tab S8 WiFi+4G 128GB</t>
  </si>
  <si>
    <t>SAMSUNG GALAXY S22 ULTRA S908 128GB BLACK</t>
  </si>
  <si>
    <t>FAIRPHONE 4 5G 128GB GREY</t>
  </si>
  <si>
    <t>SAMSUNG GALAXY TAB S8 Wifi 128GB</t>
  </si>
  <si>
    <t>SAMSUNG GALAXY TAB S8 128GB 5G+WIFI</t>
  </si>
  <si>
    <t>010-410 60 68</t>
  </si>
  <si>
    <t>APPLE IPHONE SE 64GB 2022</t>
  </si>
  <si>
    <t>APPLE IPHONE SE 128GB 2022</t>
  </si>
  <si>
    <t>FAIRPHONE FP4 5G 128GB</t>
  </si>
  <si>
    <t>HP, EliteBook 845 G8,</t>
  </si>
  <si>
    <t>HP, EliteBook 845 Avancerad G8,</t>
  </si>
  <si>
    <t>Per Alsmo</t>
  </si>
  <si>
    <t>070-4812927</t>
  </si>
  <si>
    <t>10.9-inch iPad Air Wi-Fi 256GB - Space Grey</t>
  </si>
  <si>
    <t>10.9-inch iPad Air Wi-Fi + Cellular 256GB - Space Grey</t>
  </si>
  <si>
    <t>HP, EliteBook 835 G8 Avancerad</t>
  </si>
  <si>
    <t>HP, EliteBook 845 G8 Avancerad</t>
  </si>
  <si>
    <t>Enrolment ID</t>
  </si>
  <si>
    <t>MSA-nummer</t>
  </si>
  <si>
    <t>APPLE IPHONE SE 64GB MIDNIGHT (2022)</t>
  </si>
  <si>
    <t>APPLE IPHONE SE 128GB MIDNIGHT (2022)</t>
  </si>
  <si>
    <t>SAMSUNG GALAXY S23 128GB BLACK</t>
  </si>
  <si>
    <t>FAIRPHONE FP4 128GB GREY</t>
  </si>
  <si>
    <t>APPLE IPAD PRO 11" (2022) WI-FI 128GB GREY</t>
  </si>
  <si>
    <t>APPLE IPAD PRO 11" (2022) WI-FI 256GB GREY</t>
  </si>
  <si>
    <t>APPLE IPAD PRO 11" (2022) WI-FI + CELLULAR 128GB GREY</t>
  </si>
  <si>
    <t>APPLE IPAD PRO 11" (2022) WI-FI + CELLULAR 256GB GREY</t>
  </si>
  <si>
    <t>SAMSUNG GALAXY TAB S6 LITE 10.4" 64GB WIFI OXFORD GRAY</t>
  </si>
  <si>
    <t>SAMSUNG GALAXY TAB S6 LITE 10.4" 64GB 4G OXFORD GRAY</t>
  </si>
  <si>
    <t xml:space="preserve">HP Elitebook 835 G9 13,3" UMA Ryze5 PRO 6650U 16GB 835 G9 / 13.3 WUXGA  W+LBL UWVA 400 WWAN 5MP IR bnt Panel / 256GB PCIe NVMe Value / W11p64DowngradeW10p64 / 1yw / 3yww Next Business Day Onsite Notebook with Travel Bundle Extension / Dual AryMic 5MP USB2 IR NFOVCamera / Clickpad </t>
  </si>
  <si>
    <t>HP Elitebook 835 G9 13,3" Ryzen 7 Pro 6850u, 16 GB, 512 GB SSD, 13.3" WUXGA, backlit, wlan, Smartcard, webcam, Win 10 Pro, 3 år hämta/lämna</t>
  </si>
  <si>
    <t>HP Elitebook 645 G9 14" UMA Ryze5 PRO 5675U 645 G9 / 14 FHD AG UWVA 250 WWAN HD / 16GB (1x16GB) DDR4 3200 / 256GB PCIe-4x4 2280 NVMe TLC / W11p64 / 1yw / 3yww Offsite Notebook Only Hardware Support  Extension / Dual AryMicUSB2 WFOVCamera / Clickpad Backlit / Realtek 8852BE Wi-Fi</t>
  </si>
  <si>
    <t>HP Elitebook 645 G9 14" Ryzen 7 Pro 5850u, 16 GB, 512 GB SSD, 14.0" FHD, backlit, wlan, Smartcard, webcam, Win 10 Pro, 3 år hämta/lämna</t>
  </si>
  <si>
    <t>HP P24H G4 23.8" FHD</t>
  </si>
  <si>
    <t>HP E27Q G4 27" QHD IPS 16:9 (NO CABLE)</t>
  </si>
  <si>
    <t>APPLE EARPODS WITH LIGHTNING CONNECTOR</t>
  </si>
  <si>
    <t>SAMSUNG EARPHONES USB TYPE-C BLACK</t>
  </si>
  <si>
    <t>APPLE EARPODS WITH LIGHTNING CONNECTOR + SAMSUNG EARPHONES USB TYPE-C WHITE</t>
  </si>
  <si>
    <t>SAMSUNG EARPHONES USB TYPE-C WHITE + VOXICON IN-EAR HEADPHONES AM100 ANDROID #KLON</t>
  </si>
  <si>
    <t>VOXICON IN-EAR PRO FA-H200 #KLON IPHONE</t>
  </si>
  <si>
    <t>VOXICON HEADPHONES GR8H34D 2 DARK</t>
  </si>
  <si>
    <t>VOXICON BT KEYBOARD 400 WHITE</t>
  </si>
  <si>
    <t>APPLE PENCIL (2ND GENERATION)</t>
  </si>
  <si>
    <t>SAMSUNG GALAXY TAB S6 LITE STYLUS PEN GREY</t>
  </si>
  <si>
    <t>CIRAFON RECYCLED CASE FOR iPHONE 6/7/8/SE BLACK</t>
  </si>
  <si>
    <t>CIRAFON RECYCLED CASE FOR iPHONE 12/12PRO BLACK</t>
  </si>
  <si>
    <t>DBRAMANTE1928 GREENLAND GALAXY S23 CLEAR</t>
  </si>
  <si>
    <t>CIRAFON HYBRID SOLID FOLIO iPAD 10.2" (2019) BLACK</t>
  </si>
  <si>
    <t>POMOLOGIC BOOK CASE IPAD AIR 10.9"/PRO 11" 2ND/3RD GEN BLACK</t>
  </si>
  <si>
    <t>SAMSUNG GALAXY TAB S6 LITE BOOK COVER BLUE</t>
  </si>
  <si>
    <t>UAG METROPOLIS SERIES SAMSUNG GALAXY TAB S8</t>
  </si>
  <si>
    <t>CIRAFON WALLET BOOK MAGNET FOR IPHONE8/7/6S/6 BLACK</t>
  </si>
  <si>
    <t>GEAR WALLET CASE IPHONE 12/12 PRO BLACK</t>
  </si>
  <si>
    <t>OTTERBOX SYMMETRY SAMSUNG GALAXY S20+ BLACK + FAIRPHONE 4 SCREEN PROTECTOR</t>
  </si>
  <si>
    <t>CIRAFON CHARGER 30W USB C + A + CM TO LIGHTNING 1.0M #KIT</t>
  </si>
  <si>
    <t>CIRAFON WALL CHARGER USB-C #KIT 1XUSB 230V 5V 1.5A BLACK</t>
  </si>
  <si>
    <t>CIRAFON WALL CHARGER 30W USB C + A +USB 3.1 TYPE C 1.2M#KIT</t>
  </si>
  <si>
    <t>KINGSTON CANVAS SELECT PLUS 64GB MICRO-SDXC CARD W/A</t>
  </si>
  <si>
    <t>KINGSTON CANVAS SELECT PLUS 128GB MICRO-SDXC CARD W/A</t>
  </si>
  <si>
    <t>SAMSUNG EVO PLUS MICROSDXC 256GB A2 V30 U3 W/A</t>
  </si>
  <si>
    <t>CIRAFON ASAHI SILICATE (DT)-iPhone SE/8/7/6s/6/+ TOOL</t>
  </si>
  <si>
    <t>CIRAFON APPLE IPAD PRO 11" (2020/2021)/IPAD AIR 10.9"</t>
  </si>
  <si>
    <t>CIRAFON LAPTOP SLIM SLEEVE 13.3" BLACK</t>
  </si>
  <si>
    <t>CIRAFON LAPTOP SLEEVE 14 KP-EDITION</t>
  </si>
  <si>
    <t>CIRAFON LAPTOP SLIM SLEEVE 13.3" BLACK PLUS 5</t>
  </si>
  <si>
    <t>CIRAFON LAPTOP SLEEVE 14.1 RFID-EDITION</t>
  </si>
  <si>
    <t>HP USB-C G5 Essential Dock</t>
  </si>
  <si>
    <t>ACUTEK WIRELESS STANDARD MOUSE M20WL</t>
  </si>
  <si>
    <t>CIRAFON PRIVACY FILTER 13.3'' 294*165mm 16:9</t>
  </si>
  <si>
    <t>CIRAFON PRIVACY FILTER 14'' 310*174mm 16:9</t>
  </si>
  <si>
    <t>CIRAFON PRIVACY FILTER 23.8" 16:9</t>
  </si>
  <si>
    <t>CIRAFON PRIVACY FILTER 27" 16:9</t>
  </si>
  <si>
    <t>HP 65W USB-C LC Power Adapter</t>
  </si>
  <si>
    <t>ACUTEK WIRELESS SLIM KEYBOARD</t>
  </si>
  <si>
    <t xml:space="preserve">Mobiltelefon 3 kan ingen av ramavtalsleverantörerna förnärvarande tillhandahålla då nuvarande modeller inte uppfyller kraven. 
Ni kan själva förändra kraven genom förnyad konkurrensutsättning och där med avropa mobiltelefon med miljö och hållbarhetskrav </t>
  </si>
  <si>
    <t>HP, EliteBook 835 G10 Avancerad</t>
  </si>
  <si>
    <t xml:space="preserve">Cecilia Imbro </t>
  </si>
  <si>
    <t>076-140 03 61</t>
  </si>
  <si>
    <t>HP, EliteBook 640 G10 Grund</t>
  </si>
  <si>
    <t>HP, EliteBook 840 G10 Avancerad</t>
  </si>
  <si>
    <t>HP, EliteBook 835 G10</t>
  </si>
  <si>
    <t>HP, EliteBook 835 Avancerad G10</t>
  </si>
  <si>
    <t>HP Elitebook 645 G10</t>
  </si>
  <si>
    <t>HP Elitebook 645 G10, Avancerad</t>
  </si>
  <si>
    <t>Philips 242S9JML - S Line</t>
  </si>
  <si>
    <t>Philips S-line 272S1M</t>
  </si>
  <si>
    <t>HP, EliteBook 630 G10 Grund</t>
  </si>
  <si>
    <t>Samsung Galaxy S22 Enterprise Edition 128GB Dual-SIM Fantomsvart</t>
  </si>
  <si>
    <t>Cirafon Asahi Glass 0.3mm Samsung Galaxy S22</t>
  </si>
  <si>
    <t>Cirafon Asahi Glass 0.3mm Samsung Galaxy S22 + Cirafon Silicone Case Samsung Galaxy S22 Svart</t>
  </si>
  <si>
    <t>Cirafon Silicone Case Samsung Galaxy S22 Svart</t>
  </si>
  <si>
    <t>Samsung Galaxy Tab S9 11" Snapdragon 8 Gen 2 128GB Grafit</t>
  </si>
  <si>
    <t>Samsung Galaxy Tab S9 5G 11" Snapdragon 8 Gen 2 128GB Grafit</t>
  </si>
  <si>
    <t>DBRAMANTE1928 STOCKHOLM GALAXY S23 BLACK</t>
  </si>
  <si>
    <t>KAMSOLO 2H ANTIMICROBIAL GALAXY TAB S6 LITE 10.4" 2020</t>
  </si>
  <si>
    <t>UAG METROPOLIS SE SERIES SAMSUNG GALAXY TAB S9 BLACK</t>
  </si>
  <si>
    <t>klientmobil.kammarkollegiet@dustin.se</t>
  </si>
  <si>
    <t>Samsung Galaxy S24+ 256 GB</t>
  </si>
  <si>
    <t xml:space="preserve">Apple 11-inch iPad Air Wi-Fi 128GB </t>
  </si>
  <si>
    <t>Apple 11-inch iPad Air Wi-Fi + Cellular 128GB</t>
  </si>
  <si>
    <t>Apple 11-inch iPad Air Wi-Fi 256GB</t>
  </si>
  <si>
    <t xml:space="preserve">Apple 11-inch iPad Air Wi-Fi + Cellular 256GB </t>
  </si>
  <si>
    <t>Samsung Galaxy Tab S9 FE - 128 GB - 10.9"</t>
  </si>
  <si>
    <t>Samsung Galaxy Tab S9 FE - 128 GB - 10.9" - 3G, 4G, 5G</t>
  </si>
  <si>
    <t>Samsung S Pen - aktiv penna</t>
  </si>
  <si>
    <t>eSTUFF Samsung S24+ TPU Cover Transparent</t>
  </si>
  <si>
    <t>OtterBox React  Series Propack S9 FE</t>
  </si>
  <si>
    <t>Tolerate GRS - vikbart fodral för mobiltelefon S23</t>
  </si>
  <si>
    <t>Tolerate GRS - vikbart fodral för mobiltelefon S24+</t>
  </si>
  <si>
    <t>Unisynk - hörlurar med mikrofon USB-C</t>
  </si>
  <si>
    <t>För garanti, åtgärdstider, viten och leveransvillkor etc. se Allmänna vilkor samt Vägledningen. En beställning kan omfatta endast mobiltelefoner och/eller endast surfplattor. En beställning kan</t>
  </si>
  <si>
    <t>Samsung Galaxy S24 - Enterprise Edition - onyx - 5G pekskärmsmobil - 128 GB - GSM</t>
  </si>
  <si>
    <t>Samsung Galaxy S24+ - onyx - 5G pekskärmsmobil - 256 GB - GSM</t>
  </si>
  <si>
    <t>Apple iPhone 14 128GB</t>
  </si>
  <si>
    <t xml:space="preserve">Samsung Galaxy S24 Enterprise Edition 128GB </t>
  </si>
  <si>
    <t>Apple iPhone 15 128GB</t>
  </si>
  <si>
    <t>Samsung Galaxy S24+ 5G Enterprise Edition 128GB</t>
  </si>
  <si>
    <t>Samsung Galaxy Tab S9 FE WiFi (128GB)</t>
  </si>
  <si>
    <t>Samsung Galaxy Tab S9 FE 5G (128GB)</t>
  </si>
  <si>
    <t>Galaxy Tab S9 WiFi (128GB)</t>
  </si>
  <si>
    <t xml:space="preserve">Galaxy Tab S9 5G (128GB) </t>
  </si>
  <si>
    <t>HP, Elitebook 835 G10</t>
  </si>
  <si>
    <t>HP, Elitebook 835 Avancerad G10</t>
  </si>
  <si>
    <t>HP, Elitebook 845 G10</t>
  </si>
  <si>
    <t>HP, Elitebook 845 G10 Avancerad</t>
  </si>
  <si>
    <t xml:space="preserve">Samsung Galaxy S24 128GB </t>
  </si>
  <si>
    <t>Samsung Galaxy S24+ 256GB</t>
  </si>
  <si>
    <t>Apple iPad 10,9 gen 10 64GB</t>
  </si>
  <si>
    <t>Apple iPad 10,9 gen 10 256GB</t>
  </si>
  <si>
    <t xml:space="preserve">Apple iPad Pro 11 wifi 256gb  </t>
  </si>
  <si>
    <t xml:space="preserve">Apple iPad Pro 11 wifi+4G 256gb  </t>
  </si>
  <si>
    <t>Samsung Galaxy Tab S9 FE 128GB</t>
  </si>
  <si>
    <t>Samsung Galaxy Tab S9 FE 128GB 4G</t>
  </si>
  <si>
    <t>HP Elitebook 835 G11 Bärbar dator 1 Grund</t>
  </si>
  <si>
    <t>HP Elitebook 835 G11 Bärbar dator 1 Avancerad</t>
  </si>
  <si>
    <t>HP Elitebook 645 G11 Bärbar dator 2 Grund</t>
  </si>
  <si>
    <t>HP Elitebook 645 G11 Bärbar dator 2 Avancerad</t>
  </si>
  <si>
    <t>10,9-inch iPad Wi-Fi + Cellular 64GB - Silver</t>
  </si>
  <si>
    <t>10,9-inch iPad Wi-Fi + Cellular 256GB</t>
  </si>
  <si>
    <t>iPhone 16e 128GB Black</t>
  </si>
  <si>
    <t>iPhone 16e 256GB Black</t>
  </si>
  <si>
    <t>Apple iPhone 15 128 GB</t>
  </si>
  <si>
    <t>Apple iPhone 15 256 GB</t>
  </si>
  <si>
    <t>Apple EarPods - Hörlurar med mikrofon - öronknopp - kabelansluten - USB-C</t>
  </si>
  <si>
    <t>Prisjusterat 2024-11-12 för samtliga RAL</t>
  </si>
  <si>
    <t>iPhone 16e 128 GB</t>
  </si>
  <si>
    <t>iPhone 15 128 GB</t>
  </si>
  <si>
    <t>11-inch iPad Wi-Fi 128GB - Silver</t>
  </si>
  <si>
    <t>11-inch iPad Wi-Fi 256GB - Silver</t>
  </si>
  <si>
    <t>11-inch iPad Wi-Fi + Cellular 128GB - Silver</t>
  </si>
  <si>
    <t>11-inch iPad Wi-Fi + Cellular 256GB - Silver</t>
  </si>
  <si>
    <t>11-inch iPad Air Wi-Fi 128GB - Space Grey</t>
  </si>
  <si>
    <t>11-inch iPad Air Wi-Fi + Cellular 128GB - Space Grey</t>
  </si>
  <si>
    <t>11-inch iPad Air Wi-Fi 256GB - Space Grey</t>
  </si>
  <si>
    <t>11-inch iPad Air Wi-Fi + Cellular 256GB - Space Grey</t>
  </si>
  <si>
    <t>Apple Pencil - 1st Generation aktiv penna</t>
  </si>
  <si>
    <t>Apple Pencil Pro - aktiv penna</t>
  </si>
  <si>
    <t>GRE8T GRS TPU IPHONE 16E</t>
  </si>
  <si>
    <t>GRE8T GRS TPU IPHONE 15</t>
  </si>
  <si>
    <t>PanzerGlass Baksidesskydd för surfplatta</t>
  </si>
  <si>
    <t>Insmat Baksidesskydd för surfplatta</t>
  </si>
  <si>
    <t>GRE8T GRS WALLET IPHONE 16E</t>
  </si>
  <si>
    <t>GRE8T GRS WALLET IPHONE 15</t>
  </si>
  <si>
    <t>GRE8T - vikbart fodral för surfplatta</t>
  </si>
  <si>
    <t>Unisynk - hörlurar med mikrofon</t>
  </si>
  <si>
    <t>Unisynk strömadapter - 24 pin USB-C - 36 Watt</t>
  </si>
  <si>
    <t>GRE8T GRS CLEAR TEMPERED GLASS IPHONE 16E 
GRE8T GRS CLEAR TEMPERED GLASS IPHONE 15</t>
  </si>
  <si>
    <t>GRE8T - skärmskydd för surfplatta 1A
GRE8T - skärmskydd för surfplatta 1B</t>
  </si>
  <si>
    <t>OtterBox Defender Series XT baksidesskydd för mobiltelefon</t>
  </si>
  <si>
    <t>ZAGG Rugged Messenger skyddsfodral för surfplatta
eSTUFF AUSTIN - baksidesskydd för surfplatta</t>
  </si>
  <si>
    <t>iPhone 16e 128GB</t>
  </si>
  <si>
    <t>APPLE IPAD 11-INCH IPAD WI-FI + CELL 128GB - SILVER 2025 CO</t>
  </si>
  <si>
    <t>APPLE IPAD 11-INCH IPAD WI-FI + CELL 256GB - SILVER 2025 CO</t>
  </si>
  <si>
    <t>Rev datum 2025-06-23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</si>
</sst>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r&quot;"/>
    <numFmt numFmtId="165" formatCode="#,##0\ &quot;kr&quot;"/>
  </numFmts>
  <fonts count="36">
    <font>
      <sz val="10"/>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b/>
      <sz val="10"/>
      <color theme="1"/>
      <name val="Franklin Gothic Book"/>
      <family val="2"/>
      <scheme val="minor"/>
    </font>
    <font>
      <sz val="16"/>
      <color theme="1"/>
      <name val="Franklin Gothic Book"/>
      <family val="2"/>
      <scheme val="minor"/>
    </font>
    <font>
      <sz val="12"/>
      <color theme="1"/>
      <name val="Franklin Gothic Book"/>
      <family val="2"/>
      <scheme val="minor"/>
    </font>
    <font>
      <sz val="18"/>
      <color theme="1"/>
      <name val="Franklin Gothic Book"/>
      <family val="2"/>
      <scheme val="minor"/>
    </font>
    <font>
      <sz val="13"/>
      <color theme="1"/>
      <name val="Franklin Gothic Book"/>
      <family val="2"/>
      <scheme val="minor"/>
    </font>
    <font>
      <b/>
      <sz val="18"/>
      <color theme="1"/>
      <name val="Franklin Gothic Book"/>
      <family val="2"/>
      <scheme val="minor"/>
    </font>
    <font>
      <sz val="10"/>
      <color theme="1"/>
      <name val="Franklin Gothic Book"/>
      <family val="2"/>
      <scheme val="minor"/>
    </font>
    <font>
      <b/>
      <sz val="11"/>
      <color theme="1"/>
      <name val="Franklin Gothic Book"/>
      <family val="2"/>
      <scheme val="minor"/>
    </font>
    <font>
      <u/>
      <sz val="10"/>
      <color theme="10"/>
      <name val="Franklin Gothic Book"/>
      <family val="2"/>
      <scheme val="minor"/>
    </font>
    <font>
      <sz val="9"/>
      <color theme="1"/>
      <name val="Franklin Gothic Book"/>
      <family val="2"/>
      <scheme val="minor"/>
    </font>
    <font>
      <sz val="28"/>
      <color theme="1"/>
      <name val="Franklin Gothic Book"/>
      <family val="2"/>
      <scheme val="minor"/>
    </font>
    <font>
      <sz val="9"/>
      <color indexed="81"/>
      <name val="Tahoma"/>
      <family val="2"/>
    </font>
    <font>
      <b/>
      <sz val="9"/>
      <color indexed="81"/>
      <name val="Tahoma"/>
      <family val="2"/>
    </font>
    <font>
      <b/>
      <sz val="10"/>
      <name val="Franklin Gothic Book"/>
      <family val="2"/>
      <scheme val="minor"/>
    </font>
    <font>
      <sz val="20"/>
      <color theme="1"/>
      <name val="Franklin Gothic Book"/>
      <family val="2"/>
      <scheme val="minor"/>
    </font>
    <font>
      <sz val="14"/>
      <color theme="1"/>
      <name val="Franklin Gothic Book"/>
      <family val="2"/>
      <scheme val="minor"/>
    </font>
    <font>
      <i/>
      <sz val="10"/>
      <color theme="1"/>
      <name val="Franklin Gothic Book"/>
      <family val="2"/>
      <scheme val="minor"/>
    </font>
    <font>
      <sz val="10"/>
      <color theme="1"/>
      <name val="ArialMT"/>
    </font>
    <font>
      <sz val="10"/>
      <color theme="1"/>
      <name val="Century Schoolbook"/>
      <family val="1"/>
    </font>
    <font>
      <sz val="10"/>
      <color theme="0"/>
      <name val="Franklin Gothic Book"/>
      <family val="2"/>
      <scheme val="minor"/>
    </font>
    <font>
      <sz val="8"/>
      <name val="Franklin Gothic Book"/>
      <family val="2"/>
      <scheme val="minor"/>
    </font>
    <font>
      <sz val="11"/>
      <color theme="1"/>
      <name val="Franklin Gothic Book"/>
      <family val="2"/>
    </font>
    <font>
      <sz val="10"/>
      <color rgb="FF000000"/>
      <name val="Calibri"/>
      <family val="2"/>
    </font>
    <font>
      <sz val="11"/>
      <color theme="1"/>
      <name val="Calibri"/>
      <family val="2"/>
    </font>
    <font>
      <b/>
      <sz val="10"/>
      <color rgb="FFFF0000"/>
      <name val="Franklin Gothic Book"/>
      <family val="2"/>
      <scheme val="minor"/>
    </font>
    <font>
      <sz val="10"/>
      <color rgb="FFFF0000"/>
      <name val="Franklin Gothic Book"/>
      <family val="2"/>
      <scheme val="minor"/>
    </font>
    <font>
      <u/>
      <sz val="11"/>
      <color theme="10"/>
      <name val="Franklin Gothic Book"/>
      <family val="2"/>
      <scheme val="minor"/>
    </font>
    <font>
      <sz val="10"/>
      <color theme="1"/>
      <name val="Franklin Gothic Book"/>
      <scheme val="minor"/>
    </font>
    <font>
      <sz val="9"/>
      <color indexed="81"/>
      <name val="Tahoma"/>
      <charset val="1"/>
    </font>
    <font>
      <b/>
      <sz val="9"/>
      <color indexed="81"/>
      <name val="Tahoma"/>
      <charset val="1"/>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FF9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8">
    <xf numFmtId="0" fontId="0" fillId="0" borderId="0"/>
    <xf numFmtId="0" fontId="14" fillId="0" borderId="0" applyNumberFormat="0" applyFill="0" applyBorder="0" applyAlignment="0" applyProtection="0"/>
    <xf numFmtId="0" fontId="3" fillId="0" borderId="0"/>
    <xf numFmtId="0" fontId="2" fillId="0" borderId="0"/>
    <xf numFmtId="0" fontId="1" fillId="0" borderId="0"/>
    <xf numFmtId="0" fontId="32" fillId="0" borderId="0" applyNumberFormat="0" applyFill="0" applyBorder="0" applyAlignment="0" applyProtection="0"/>
    <xf numFmtId="0" fontId="1" fillId="0" borderId="0"/>
    <xf numFmtId="0" fontId="33" fillId="0" borderId="0"/>
  </cellStyleXfs>
  <cellXfs count="230">
    <xf numFmtId="0" fontId="0" fillId="0" borderId="0" xfId="0"/>
    <xf numFmtId="0" fontId="0" fillId="3" borderId="1" xfId="0" applyFill="1" applyBorder="1"/>
    <xf numFmtId="0" fontId="0" fillId="3" borderId="1" xfId="0" applyFill="1" applyBorder="1" applyAlignment="1">
      <alignment wrapText="1"/>
    </xf>
    <xf numFmtId="0" fontId="0" fillId="3" borderId="0" xfId="0" applyFill="1"/>
    <xf numFmtId="0" fontId="0" fillId="3" borderId="0" xfId="0" applyFill="1" applyAlignment="1">
      <alignment horizontal="center"/>
    </xf>
    <xf numFmtId="0" fontId="6" fillId="3" borderId="1" xfId="0" applyFont="1" applyFill="1" applyBorder="1"/>
    <xf numFmtId="0" fontId="0" fillId="3" borderId="0" xfId="0" applyFill="1" applyAlignment="1">
      <alignment wrapText="1"/>
    </xf>
    <xf numFmtId="164" fontId="6" fillId="3" borderId="1" xfId="0" applyNumberFormat="1" applyFont="1" applyFill="1" applyBorder="1"/>
    <xf numFmtId="164" fontId="0" fillId="3" borderId="1" xfId="0" applyNumberFormat="1" applyFill="1" applyBorder="1"/>
    <xf numFmtId="0" fontId="6" fillId="3" borderId="0" xfId="0" applyFont="1" applyFill="1" applyAlignment="1">
      <alignment wrapText="1"/>
    </xf>
    <xf numFmtId="0" fontId="6" fillId="3" borderId="0" xfId="0" applyFont="1" applyFill="1"/>
    <xf numFmtId="164" fontId="6" fillId="3" borderId="0" xfId="0" applyNumberFormat="1" applyFont="1" applyFill="1"/>
    <xf numFmtId="0" fontId="10" fillId="3" borderId="0" xfId="0" applyFont="1" applyFill="1"/>
    <xf numFmtId="0" fontId="7" fillId="3" borderId="0" xfId="0" applyFont="1" applyFill="1"/>
    <xf numFmtId="0" fontId="0" fillId="3" borderId="6" xfId="0" applyFill="1" applyBorder="1"/>
    <xf numFmtId="0" fontId="0" fillId="4" borderId="1" xfId="0" applyFill="1" applyBorder="1"/>
    <xf numFmtId="164" fontId="0" fillId="3" borderId="0" xfId="0" applyNumberFormat="1" applyFill="1"/>
    <xf numFmtId="0" fontId="14" fillId="3" borderId="0" xfId="1" applyFill="1"/>
    <xf numFmtId="0" fontId="15" fillId="3" borderId="0" xfId="0" applyFont="1" applyFill="1"/>
    <xf numFmtId="0" fontId="16" fillId="3" borderId="0" xfId="0" applyFont="1" applyFill="1"/>
    <xf numFmtId="0" fontId="9" fillId="3" borderId="0" xfId="0" applyFont="1" applyFill="1"/>
    <xf numFmtId="0" fontId="13" fillId="3" borderId="0" xfId="0" applyFont="1" applyFill="1"/>
    <xf numFmtId="0" fontId="0" fillId="3" borderId="0" xfId="0" applyFill="1" applyAlignment="1">
      <alignment vertical="top"/>
    </xf>
    <xf numFmtId="0" fontId="0" fillId="2" borderId="0" xfId="0" applyFill="1"/>
    <xf numFmtId="0" fontId="0" fillId="3" borderId="14" xfId="0" applyFill="1" applyBorder="1"/>
    <xf numFmtId="0" fontId="0" fillId="3" borderId="15" xfId="0" applyFill="1" applyBorder="1"/>
    <xf numFmtId="0" fontId="0" fillId="3" borderId="19" xfId="0" applyFill="1" applyBorder="1"/>
    <xf numFmtId="0" fontId="0" fillId="3" borderId="20" xfId="0" applyFill="1" applyBorder="1"/>
    <xf numFmtId="0" fontId="6" fillId="3" borderId="1" xfId="0" applyFont="1" applyFill="1" applyBorder="1" applyAlignment="1">
      <alignment wrapText="1"/>
    </xf>
    <xf numFmtId="0" fontId="0" fillId="3" borderId="1" xfId="0" applyFill="1" applyBorder="1" applyAlignment="1">
      <alignment vertical="top" wrapText="1"/>
    </xf>
    <xf numFmtId="0" fontId="19" fillId="3" borderId="1" xfId="0" applyFont="1" applyFill="1" applyBorder="1"/>
    <xf numFmtId="0" fontId="7" fillId="3" borderId="1" xfId="0" applyFont="1" applyFill="1" applyBorder="1"/>
    <xf numFmtId="0" fontId="0" fillId="0" borderId="1" xfId="0" applyBorder="1"/>
    <xf numFmtId="0" fontId="0" fillId="0" borderId="6" xfId="0" applyBorder="1"/>
    <xf numFmtId="0" fontId="20" fillId="3" borderId="0" xfId="0" applyFont="1" applyFill="1"/>
    <xf numFmtId="0" fontId="0" fillId="3" borderId="1" xfId="0" applyFill="1" applyBorder="1" applyAlignment="1">
      <alignment horizontal="center" wrapText="1"/>
    </xf>
    <xf numFmtId="0" fontId="12" fillId="3" borderId="0" xfId="0" applyFont="1" applyFill="1" applyAlignment="1">
      <alignment horizontal="left"/>
    </xf>
    <xf numFmtId="0" fontId="12" fillId="3" borderId="11" xfId="0" applyFont="1"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0" fillId="3" borderId="1" xfId="0" applyFill="1" applyBorder="1" applyAlignment="1">
      <alignment horizontal="center"/>
    </xf>
    <xf numFmtId="0" fontId="6" fillId="3" borderId="0" xfId="0" applyFont="1" applyFill="1" applyAlignment="1">
      <alignment horizontal="center"/>
    </xf>
    <xf numFmtId="0" fontId="0" fillId="3" borderId="21" xfId="0" applyFill="1" applyBorder="1"/>
    <xf numFmtId="0" fontId="6" fillId="0" borderId="21" xfId="0" applyFont="1" applyBorder="1"/>
    <xf numFmtId="0" fontId="6" fillId="0" borderId="6" xfId="0" applyFont="1" applyBorder="1"/>
    <xf numFmtId="0" fontId="0" fillId="3" borderId="18" xfId="0" applyFill="1" applyBorder="1"/>
    <xf numFmtId="0" fontId="6" fillId="3" borderId="16" xfId="0" applyFont="1" applyFill="1" applyBorder="1" applyAlignment="1">
      <alignment horizontal="left" wrapText="1"/>
    </xf>
    <xf numFmtId="0" fontId="6" fillId="3" borderId="17" xfId="0" applyFont="1" applyFill="1" applyBorder="1" applyAlignment="1">
      <alignment horizontal="left" wrapText="1"/>
    </xf>
    <xf numFmtId="0" fontId="0" fillId="0" borderId="1" xfId="0" applyBorder="1" applyAlignment="1">
      <alignment horizontal="left" vertical="top" wrapText="1"/>
    </xf>
    <xf numFmtId="0" fontId="0" fillId="0" borderId="23" xfId="0" applyBorder="1" applyAlignment="1">
      <alignment horizontal="left" vertical="top" wrapText="1"/>
    </xf>
    <xf numFmtId="0" fontId="0" fillId="5" borderId="23" xfId="0" applyFill="1" applyBorder="1" applyAlignment="1">
      <alignment horizontal="left" vertical="top" wrapText="1"/>
    </xf>
    <xf numFmtId="0" fontId="21" fillId="3" borderId="0" xfId="0" applyFont="1" applyFill="1"/>
    <xf numFmtId="165" fontId="0" fillId="3" borderId="15" xfId="0" applyNumberFormat="1" applyFill="1" applyBorder="1"/>
    <xf numFmtId="0" fontId="6" fillId="3" borderId="14" xfId="0" applyFont="1" applyFill="1" applyBorder="1" applyAlignment="1">
      <alignment horizontal="center"/>
    </xf>
    <xf numFmtId="0" fontId="0" fillId="3" borderId="9" xfId="0" applyFill="1" applyBorder="1"/>
    <xf numFmtId="0" fontId="0" fillId="3" borderId="3" xfId="0" applyFill="1" applyBorder="1"/>
    <xf numFmtId="0" fontId="0" fillId="3" borderId="8" xfId="0" applyFill="1" applyBorder="1"/>
    <xf numFmtId="0" fontId="0" fillId="3" borderId="12" xfId="0" applyFill="1" applyBorder="1"/>
    <xf numFmtId="0" fontId="0" fillId="3" borderId="24" xfId="0" applyFill="1" applyBorder="1" applyAlignment="1">
      <alignment horizontal="center"/>
    </xf>
    <xf numFmtId="0" fontId="0" fillId="3" borderId="2" xfId="0" applyFill="1" applyBorder="1" applyAlignment="1">
      <alignment horizontal="center"/>
    </xf>
    <xf numFmtId="0" fontId="0" fillId="3" borderId="10" xfId="0" applyFill="1" applyBorder="1"/>
    <xf numFmtId="0" fontId="0" fillId="3" borderId="11" xfId="0" applyFill="1" applyBorder="1"/>
    <xf numFmtId="0" fontId="0" fillId="3" borderId="13" xfId="0" applyFill="1" applyBorder="1"/>
    <xf numFmtId="0" fontId="6" fillId="3" borderId="25" xfId="0" applyFont="1" applyFill="1" applyBorder="1"/>
    <xf numFmtId="0" fontId="6" fillId="0" borderId="17" xfId="0" applyFont="1" applyBorder="1"/>
    <xf numFmtId="0" fontId="0" fillId="0" borderId="17" xfId="0" applyBorder="1"/>
    <xf numFmtId="0" fontId="22" fillId="5" borderId="1" xfId="0" applyFont="1" applyFill="1" applyBorder="1" applyAlignment="1">
      <alignment wrapText="1"/>
    </xf>
    <xf numFmtId="0" fontId="22" fillId="3" borderId="1" xfId="0" applyFont="1" applyFill="1" applyBorder="1" applyAlignment="1">
      <alignment wrapText="1"/>
    </xf>
    <xf numFmtId="0" fontId="0" fillId="3" borderId="23" xfId="0" applyFill="1" applyBorder="1" applyAlignment="1">
      <alignment horizontal="left" vertical="top" wrapText="1"/>
    </xf>
    <xf numFmtId="0" fontId="6" fillId="3" borderId="16" xfId="0" applyFont="1" applyFill="1" applyBorder="1" applyAlignment="1">
      <alignment horizontal="left"/>
    </xf>
    <xf numFmtId="0" fontId="6" fillId="3" borderId="9" xfId="0" applyFont="1" applyFill="1" applyBorder="1"/>
    <xf numFmtId="0" fontId="6" fillId="3" borderId="10" xfId="0" applyFont="1" applyFill="1" applyBorder="1"/>
    <xf numFmtId="0" fontId="6" fillId="3" borderId="17" xfId="0" applyFont="1" applyFill="1" applyBorder="1"/>
    <xf numFmtId="0" fontId="6" fillId="3" borderId="3" xfId="0" applyFont="1" applyFill="1" applyBorder="1"/>
    <xf numFmtId="0" fontId="6" fillId="3" borderId="8" xfId="0" applyFont="1" applyFill="1" applyBorder="1"/>
    <xf numFmtId="0" fontId="6" fillId="3" borderId="0" xfId="0" applyFont="1" applyFill="1" applyAlignment="1">
      <alignment horizontal="left"/>
    </xf>
    <xf numFmtId="164" fontId="0" fillId="6" borderId="1" xfId="0" applyNumberFormat="1" applyFill="1" applyBorder="1"/>
    <xf numFmtId="0" fontId="0" fillId="3" borderId="26" xfId="0" applyFill="1" applyBorder="1"/>
    <xf numFmtId="164" fontId="0" fillId="3" borderId="0" xfId="0" applyNumberFormat="1" applyFill="1" applyAlignment="1">
      <alignment horizontal="left"/>
    </xf>
    <xf numFmtId="0" fontId="25" fillId="3" borderId="27" xfId="0" applyFont="1" applyFill="1" applyBorder="1"/>
    <xf numFmtId="0" fontId="0" fillId="3" borderId="27" xfId="0" applyFill="1" applyBorder="1"/>
    <xf numFmtId="0" fontId="6" fillId="3" borderId="6" xfId="0" applyFont="1" applyFill="1" applyBorder="1"/>
    <xf numFmtId="0" fontId="0" fillId="3" borderId="26" xfId="0" applyFill="1" applyBorder="1" applyAlignment="1">
      <alignment horizontal="center"/>
    </xf>
    <xf numFmtId="0" fontId="0" fillId="5" borderId="12" xfId="0" applyFill="1" applyBorder="1" applyAlignment="1">
      <alignment vertical="top"/>
    </xf>
    <xf numFmtId="0" fontId="0" fillId="3" borderId="23" xfId="0" applyFill="1" applyBorder="1" applyAlignment="1">
      <alignment vertical="top" wrapText="1"/>
    </xf>
    <xf numFmtId="0" fontId="6" fillId="3" borderId="22" xfId="0" applyFont="1" applyFill="1" applyBorder="1" applyAlignment="1">
      <alignment horizontal="left"/>
    </xf>
    <xf numFmtId="0" fontId="0" fillId="3" borderId="2" xfId="0" applyFill="1" applyBorder="1" applyAlignment="1">
      <alignment horizontal="left" vertical="top"/>
    </xf>
    <xf numFmtId="0" fontId="0" fillId="3" borderId="5" xfId="0" applyFill="1" applyBorder="1" applyAlignment="1">
      <alignment horizontal="left" vertical="top"/>
    </xf>
    <xf numFmtId="0" fontId="0" fillId="3" borderId="4" xfId="0" applyFill="1" applyBorder="1" applyAlignment="1">
      <alignment horizontal="left" vertical="top"/>
    </xf>
    <xf numFmtId="0" fontId="6" fillId="3" borderId="4" xfId="0" applyFont="1" applyFill="1" applyBorder="1" applyAlignment="1">
      <alignment horizontal="center"/>
    </xf>
    <xf numFmtId="0" fontId="0" fillId="3" borderId="16" xfId="0" applyFill="1" applyBorder="1" applyAlignment="1">
      <alignment horizontal="center"/>
    </xf>
    <xf numFmtId="0" fontId="6" fillId="3" borderId="31" xfId="0" applyFont="1" applyFill="1" applyBorder="1"/>
    <xf numFmtId="0" fontId="6" fillId="0" borderId="23" xfId="0" applyFont="1" applyBorder="1" applyAlignment="1">
      <alignment horizontal="center"/>
    </xf>
    <xf numFmtId="0" fontId="6" fillId="0" borderId="32" xfId="0" applyFont="1" applyBorder="1"/>
    <xf numFmtId="0" fontId="6" fillId="3" borderId="33" xfId="0" applyFont="1" applyFill="1" applyBorder="1" applyAlignment="1">
      <alignment horizontal="left"/>
    </xf>
    <xf numFmtId="0" fontId="6" fillId="3" borderId="27" xfId="0" applyFont="1" applyFill="1" applyBorder="1" applyAlignment="1">
      <alignment horizontal="center"/>
    </xf>
    <xf numFmtId="0" fontId="0" fillId="3" borderId="27" xfId="0" applyFill="1" applyBorder="1" applyAlignment="1">
      <alignment wrapText="1"/>
    </xf>
    <xf numFmtId="0" fontId="0" fillId="3" borderId="34" xfId="0" applyFill="1" applyBorder="1"/>
    <xf numFmtId="0" fontId="0" fillId="3" borderId="7" xfId="0" applyFill="1" applyBorder="1" applyAlignment="1">
      <alignment horizontal="center"/>
    </xf>
    <xf numFmtId="0" fontId="0" fillId="3" borderId="28" xfId="0" applyFill="1" applyBorder="1" applyAlignment="1">
      <alignment horizontal="center"/>
    </xf>
    <xf numFmtId="0" fontId="0" fillId="3" borderId="7" xfId="0" applyFill="1" applyBorder="1"/>
    <xf numFmtId="0" fontId="0" fillId="3" borderId="35" xfId="0" applyFill="1" applyBorder="1"/>
    <xf numFmtId="0" fontId="0" fillId="3" borderId="36" xfId="0" applyFill="1" applyBorder="1"/>
    <xf numFmtId="0" fontId="0" fillId="3" borderId="7" xfId="0" applyFill="1" applyBorder="1" applyAlignment="1">
      <alignment vertical="top" wrapText="1"/>
    </xf>
    <xf numFmtId="0" fontId="0" fillId="3" borderId="2" xfId="0" applyFill="1" applyBorder="1" applyAlignment="1">
      <alignment vertical="top" wrapText="1"/>
    </xf>
    <xf numFmtId="0" fontId="0" fillId="0" borderId="8" xfId="0" applyBorder="1" applyAlignment="1">
      <alignment horizontal="left" vertical="top" wrapText="1"/>
    </xf>
    <xf numFmtId="0" fontId="0" fillId="0" borderId="1" xfId="0" applyBorder="1" applyAlignment="1">
      <alignment horizontal="left" wrapText="1"/>
    </xf>
    <xf numFmtId="0" fontId="6" fillId="3" borderId="7" xfId="0" applyFont="1" applyFill="1" applyBorder="1"/>
    <xf numFmtId="0" fontId="6" fillId="3" borderId="12" xfId="0" applyFont="1" applyFill="1" applyBorder="1"/>
    <xf numFmtId="0" fontId="6" fillId="3" borderId="21" xfId="0" applyFont="1" applyFill="1" applyBorder="1"/>
    <xf numFmtId="0" fontId="0" fillId="3" borderId="2" xfId="0" applyFill="1" applyBorder="1" applyAlignment="1">
      <alignment vertical="top"/>
    </xf>
    <xf numFmtId="0" fontId="0" fillId="3" borderId="28" xfId="0" applyFill="1" applyBorder="1" applyAlignment="1">
      <alignment vertical="top" wrapText="1"/>
    </xf>
    <xf numFmtId="0" fontId="0" fillId="3" borderId="7" xfId="0" applyFill="1" applyBorder="1" applyAlignment="1">
      <alignment vertical="top"/>
    </xf>
    <xf numFmtId="0" fontId="0" fillId="3" borderId="23" xfId="0" applyFill="1" applyBorder="1" applyAlignment="1">
      <alignment vertical="top"/>
    </xf>
    <xf numFmtId="0" fontId="0" fillId="3" borderId="0" xfId="0" applyFill="1" applyAlignment="1">
      <alignment horizontal="center" wrapText="1"/>
    </xf>
    <xf numFmtId="0" fontId="23" fillId="3" borderId="9" xfId="0" applyFont="1" applyFill="1" applyBorder="1" applyAlignment="1">
      <alignment horizontal="left" vertical="top" wrapText="1"/>
    </xf>
    <xf numFmtId="0" fontId="23" fillId="3" borderId="9" xfId="0" applyFont="1" applyFill="1" applyBorder="1" applyAlignment="1">
      <alignment horizontal="left" wrapText="1"/>
    </xf>
    <xf numFmtId="164" fontId="6" fillId="3" borderId="23" xfId="0" applyNumberFormat="1" applyFont="1" applyFill="1" applyBorder="1"/>
    <xf numFmtId="164" fontId="6" fillId="3" borderId="24" xfId="0" applyNumberFormat="1" applyFont="1" applyFill="1" applyBorder="1"/>
    <xf numFmtId="0" fontId="6" fillId="3" borderId="23" xfId="0" applyFont="1" applyFill="1" applyBorder="1" applyAlignment="1">
      <alignment wrapText="1"/>
    </xf>
    <xf numFmtId="0" fontId="6" fillId="3" borderId="1" xfId="0" applyFont="1" applyFill="1" applyBorder="1" applyAlignment="1">
      <alignment horizontal="left"/>
    </xf>
    <xf numFmtId="0" fontId="27" fillId="0" borderId="0" xfId="0" applyFont="1" applyAlignment="1">
      <alignment horizontal="left" vertical="center" indent="1"/>
    </xf>
    <xf numFmtId="0" fontId="27" fillId="0" borderId="0" xfId="0" applyFont="1"/>
    <xf numFmtId="0" fontId="4" fillId="0" borderId="0" xfId="0" applyFont="1" applyAlignment="1">
      <alignment horizontal="left" vertical="center" indent="1"/>
    </xf>
    <xf numFmtId="0" fontId="0" fillId="6" borderId="1" xfId="0" applyFill="1" applyBorder="1"/>
    <xf numFmtId="0" fontId="0" fillId="6" borderId="2" xfId="0" applyFill="1" applyBorder="1" applyAlignment="1">
      <alignment horizontal="left" vertical="top"/>
    </xf>
    <xf numFmtId="0" fontId="24" fillId="6" borderId="0" xfId="0" applyFont="1" applyFill="1"/>
    <xf numFmtId="0" fontId="24" fillId="6" borderId="0" xfId="0" applyFont="1" applyFill="1" applyAlignment="1">
      <alignment vertical="center"/>
    </xf>
    <xf numFmtId="0" fontId="28" fillId="0" borderId="0" xfId="0" applyFont="1"/>
    <xf numFmtId="165" fontId="0" fillId="0" borderId="17" xfId="0" applyNumberFormat="1" applyBorder="1"/>
    <xf numFmtId="0" fontId="0" fillId="3" borderId="1" xfId="0" applyFill="1" applyBorder="1"/>
    <xf numFmtId="0" fontId="29" fillId="0" borderId="0" xfId="0" applyFont="1"/>
    <xf numFmtId="0" fontId="0" fillId="3" borderId="1" xfId="0" applyFill="1" applyBorder="1"/>
    <xf numFmtId="0" fontId="0" fillId="3" borderId="1" xfId="0" applyFill="1" applyBorder="1"/>
    <xf numFmtId="0" fontId="15" fillId="3" borderId="0" xfId="0" applyFont="1" applyFill="1" applyBorder="1" applyAlignment="1">
      <alignment vertical="top" wrapText="1"/>
    </xf>
    <xf numFmtId="0" fontId="0" fillId="3" borderId="0" xfId="0" applyFill="1" applyBorder="1" applyAlignment="1">
      <alignment horizontal="center" vertical="top" wrapText="1"/>
    </xf>
    <xf numFmtId="0" fontId="0" fillId="3" borderId="1" xfId="0" applyFill="1" applyBorder="1"/>
    <xf numFmtId="0" fontId="0" fillId="3" borderId="1" xfId="0" applyFill="1" applyBorder="1"/>
    <xf numFmtId="0" fontId="0" fillId="3" borderId="1" xfId="0" applyFill="1" applyBorder="1"/>
    <xf numFmtId="0" fontId="0" fillId="3" borderId="1" xfId="0" applyFill="1" applyBorder="1"/>
    <xf numFmtId="0" fontId="30" fillId="3" borderId="33" xfId="0" applyFont="1" applyFill="1" applyBorder="1" applyAlignment="1">
      <alignment horizontal="left" wrapText="1"/>
    </xf>
    <xf numFmtId="0" fontId="31" fillId="0" borderId="27" xfId="0" applyFont="1" applyBorder="1" applyAlignment="1">
      <alignment wrapText="1"/>
    </xf>
    <xf numFmtId="0" fontId="31" fillId="0" borderId="34" xfId="0" applyFont="1" applyBorder="1" applyAlignment="1">
      <alignment wrapText="1"/>
    </xf>
    <xf numFmtId="0" fontId="15" fillId="3" borderId="2" xfId="0" applyFont="1" applyFill="1" applyBorder="1" applyAlignment="1">
      <alignment vertical="top" wrapText="1"/>
    </xf>
    <xf numFmtId="0" fontId="15" fillId="3" borderId="5" xfId="0" applyFont="1" applyFill="1" applyBorder="1" applyAlignment="1">
      <alignment vertical="top" wrapText="1"/>
    </xf>
    <xf numFmtId="0" fontId="15" fillId="3" borderId="4" xfId="0" applyFont="1" applyFill="1" applyBorder="1" applyAlignment="1">
      <alignment vertical="top" wrapText="1"/>
    </xf>
    <xf numFmtId="0" fontId="0" fillId="3" borderId="0" xfId="0" applyFill="1" applyAlignment="1"/>
    <xf numFmtId="0" fontId="0" fillId="0" borderId="11" xfId="0" applyBorder="1" applyAlignment="1"/>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0" fillId="3" borderId="2" xfId="0" applyFill="1" applyBorder="1" applyAlignment="1">
      <alignment horizontal="left" vertical="top" wrapText="1"/>
    </xf>
    <xf numFmtId="0" fontId="0" fillId="3" borderId="5" xfId="0" applyFill="1" applyBorder="1" applyAlignment="1">
      <alignment horizontal="left" vertical="top" wrapText="1"/>
    </xf>
    <xf numFmtId="0" fontId="0" fillId="3" borderId="4" xfId="0" applyFill="1" applyBorder="1" applyAlignment="1">
      <alignment horizontal="left" vertical="top" wrapText="1"/>
    </xf>
    <xf numFmtId="0" fontId="0" fillId="4" borderId="2" xfId="0" applyFill="1" applyBorder="1"/>
    <xf numFmtId="0" fontId="0" fillId="4" borderId="5" xfId="0" applyFill="1" applyBorder="1"/>
    <xf numFmtId="0" fontId="0" fillId="4" borderId="4" xfId="0" applyFill="1" applyBorder="1"/>
    <xf numFmtId="0" fontId="0" fillId="3" borderId="7" xfId="0" applyFill="1" applyBorder="1" applyAlignment="1">
      <alignment horizontal="left" vertical="top"/>
    </xf>
    <xf numFmtId="0" fontId="0" fillId="3" borderId="9"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xf numFmtId="0" fontId="6" fillId="3" borderId="22" xfId="0" applyFont="1" applyFill="1" applyBorder="1" applyAlignment="1">
      <alignment horizontal="left"/>
    </xf>
    <xf numFmtId="0" fontId="6" fillId="3" borderId="14" xfId="0" applyFont="1" applyFill="1" applyBorder="1" applyAlignment="1">
      <alignment horizontal="left"/>
    </xf>
    <xf numFmtId="0" fontId="6" fillId="3" borderId="1" xfId="0" applyFont="1" applyFill="1" applyBorder="1"/>
    <xf numFmtId="0" fontId="6" fillId="0" borderId="23" xfId="0" applyFont="1" applyBorder="1" applyAlignment="1">
      <alignment horizontal="center"/>
    </xf>
    <xf numFmtId="0" fontId="6" fillId="0" borderId="8"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0" fillId="3" borderId="28" xfId="0" applyFill="1" applyBorder="1" applyAlignment="1">
      <alignment horizontal="left" vertical="top" wrapText="1"/>
    </xf>
    <xf numFmtId="0" fontId="0" fillId="3" borderId="29" xfId="0" applyFill="1" applyBorder="1" applyAlignment="1">
      <alignment horizontal="left" vertical="top" wrapText="1"/>
    </xf>
    <xf numFmtId="0" fontId="0" fillId="3" borderId="30" xfId="0" applyFill="1" applyBorder="1" applyAlignment="1">
      <alignment horizontal="left" vertical="top" wrapText="1"/>
    </xf>
    <xf numFmtId="0" fontId="6" fillId="3" borderId="5" xfId="0" applyFont="1" applyFill="1" applyBorder="1" applyAlignment="1">
      <alignment horizontal="left" wrapText="1"/>
    </xf>
    <xf numFmtId="0" fontId="6" fillId="3" borderId="4" xfId="0" applyFont="1" applyFill="1" applyBorder="1" applyAlignment="1">
      <alignment horizontal="left" wrapText="1"/>
    </xf>
    <xf numFmtId="0" fontId="0" fillId="3" borderId="5" xfId="0" applyFill="1" applyBorder="1" applyAlignment="1">
      <alignment wrapText="1"/>
    </xf>
    <xf numFmtId="0" fontId="0" fillId="3" borderId="4" xfId="0" applyFill="1" applyBorder="1" applyAlignment="1">
      <alignment wrapText="1"/>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4" xfId="0" applyFont="1" applyFill="1" applyBorder="1" applyAlignment="1">
      <alignment horizontal="center"/>
    </xf>
    <xf numFmtId="0" fontId="6" fillId="3" borderId="2" xfId="0" applyFont="1" applyFill="1" applyBorder="1" applyAlignment="1">
      <alignment horizontal="left" wrapText="1"/>
    </xf>
    <xf numFmtId="0" fontId="0" fillId="3" borderId="2" xfId="0" applyFill="1" applyBorder="1" applyAlignment="1">
      <alignment wrapText="1"/>
    </xf>
    <xf numFmtId="0" fontId="0" fillId="3" borderId="1" xfId="0" applyFill="1" applyBorder="1" applyAlignment="1">
      <alignment horizontal="center"/>
    </xf>
    <xf numFmtId="14" fontId="0" fillId="3" borderId="1" xfId="0" applyNumberFormat="1" applyFill="1" applyBorder="1" applyAlignment="1">
      <alignment horizontal="center"/>
    </xf>
    <xf numFmtId="49" fontId="5" fillId="3" borderId="7" xfId="0" applyNumberFormat="1" applyFont="1" applyFill="1" applyBorder="1" applyAlignment="1">
      <alignment horizontal="left" vertical="top" wrapText="1"/>
    </xf>
    <xf numFmtId="49" fontId="0" fillId="0" borderId="9" xfId="0" applyNumberFormat="1" applyBorder="1" applyAlignment="1">
      <alignment wrapText="1"/>
    </xf>
    <xf numFmtId="0" fontId="0" fillId="0" borderId="10" xfId="0" applyBorder="1" applyAlignment="1">
      <alignment wrapText="1"/>
    </xf>
    <xf numFmtId="49" fontId="5" fillId="3" borderId="2" xfId="0" applyNumberFormat="1" applyFont="1" applyFill="1" applyBorder="1" applyAlignment="1">
      <alignment horizontal="left" vertical="top" wrapText="1"/>
    </xf>
    <xf numFmtId="49" fontId="0" fillId="0" borderId="5" xfId="0" applyNumberFormat="1" applyBorder="1" applyAlignment="1">
      <alignment wrapText="1"/>
    </xf>
    <xf numFmtId="0" fontId="0" fillId="0" borderId="4" xfId="0" applyBorder="1" applyAlignment="1">
      <alignment wrapText="1"/>
    </xf>
    <xf numFmtId="0" fontId="14" fillId="3" borderId="2" xfId="1" applyFill="1" applyBorder="1" applyAlignment="1">
      <alignment horizontal="left" vertical="top" wrapText="1"/>
    </xf>
    <xf numFmtId="0" fontId="0" fillId="0" borderId="5" xfId="0" applyBorder="1" applyAlignment="1">
      <alignment wrapText="1"/>
    </xf>
    <xf numFmtId="164" fontId="8" fillId="3" borderId="14" xfId="0" applyNumberFormat="1" applyFont="1" applyFill="1" applyBorder="1"/>
    <xf numFmtId="0" fontId="0" fillId="0" borderId="14" xfId="0" applyBorder="1"/>
    <xf numFmtId="0" fontId="0" fillId="4" borderId="28" xfId="0" applyFill="1" applyBorder="1"/>
    <xf numFmtId="0" fontId="0" fillId="4" borderId="29" xfId="0" applyFill="1" applyBorder="1"/>
    <xf numFmtId="0" fontId="0" fillId="4" borderId="30" xfId="0" applyFill="1" applyBorder="1"/>
    <xf numFmtId="0" fontId="0" fillId="4" borderId="1" xfId="0" applyFill="1" applyBorder="1" applyAlignment="1">
      <alignment horizontal="left"/>
    </xf>
    <xf numFmtId="0" fontId="0" fillId="4" borderId="1" xfId="0" applyFill="1" applyBorder="1" applyAlignment="1">
      <alignment horizontal="center" vertical="top"/>
    </xf>
    <xf numFmtId="0" fontId="0" fillId="3" borderId="23" xfId="0" applyFill="1" applyBorder="1" applyAlignment="1">
      <alignment horizontal="left" vertical="top"/>
    </xf>
    <xf numFmtId="0" fontId="6" fillId="3" borderId="1" xfId="0" applyFont="1" applyFill="1" applyBorder="1" applyAlignment="1">
      <alignment horizontal="center"/>
    </xf>
    <xf numFmtId="0" fontId="6" fillId="3" borderId="8" xfId="0" applyFont="1" applyFill="1" applyBorder="1" applyAlignment="1">
      <alignment horizontal="center"/>
    </xf>
    <xf numFmtId="0" fontId="6" fillId="3" borderId="12" xfId="0" applyFont="1" applyFill="1" applyBorder="1" applyAlignment="1">
      <alignment horizontal="center"/>
    </xf>
    <xf numFmtId="0" fontId="6" fillId="3" borderId="13" xfId="0" applyFont="1" applyFill="1" applyBorder="1" applyAlignment="1">
      <alignment horizontal="center"/>
    </xf>
    <xf numFmtId="0" fontId="15" fillId="3" borderId="7" xfId="0" applyFont="1" applyFill="1" applyBorder="1" applyAlignment="1">
      <alignment vertical="top" wrapText="1"/>
    </xf>
    <xf numFmtId="0" fontId="15" fillId="3" borderId="9" xfId="0" applyFont="1" applyFill="1" applyBorder="1" applyAlignment="1">
      <alignment vertical="top" wrapText="1"/>
    </xf>
    <xf numFmtId="0" fontId="15" fillId="3" borderId="10" xfId="0" applyFont="1" applyFill="1" applyBorder="1" applyAlignment="1">
      <alignment vertical="top" wrapText="1"/>
    </xf>
    <xf numFmtId="0" fontId="15" fillId="3" borderId="3" xfId="0" applyFont="1" applyFill="1" applyBorder="1" applyAlignment="1">
      <alignment vertical="top" wrapText="1"/>
    </xf>
    <xf numFmtId="0" fontId="15" fillId="3" borderId="0" xfId="0" applyFont="1" applyFill="1" applyAlignment="1">
      <alignment vertical="top" wrapText="1"/>
    </xf>
    <xf numFmtId="0" fontId="15" fillId="3" borderId="11" xfId="0" applyFont="1" applyFill="1" applyBorder="1" applyAlignment="1">
      <alignment vertical="top" wrapText="1"/>
    </xf>
    <xf numFmtId="0" fontId="15" fillId="3" borderId="8" xfId="0" applyFont="1" applyFill="1" applyBorder="1" applyAlignment="1">
      <alignment vertical="top" wrapText="1"/>
    </xf>
    <xf numFmtId="0" fontId="15" fillId="3" borderId="12" xfId="0" applyFont="1" applyFill="1" applyBorder="1" applyAlignment="1">
      <alignment vertical="top" wrapText="1"/>
    </xf>
    <xf numFmtId="0" fontId="15" fillId="3" borderId="13" xfId="0" applyFont="1" applyFill="1" applyBorder="1" applyAlignment="1">
      <alignment vertical="top" wrapText="1"/>
    </xf>
    <xf numFmtId="0" fontId="0" fillId="3" borderId="2" xfId="0" applyFill="1" applyBorder="1" applyAlignment="1">
      <alignment horizontal="left" vertical="top"/>
    </xf>
    <xf numFmtId="0" fontId="0" fillId="3" borderId="5" xfId="0" applyFill="1" applyBorder="1" applyAlignment="1">
      <alignment horizontal="left" vertical="top"/>
    </xf>
    <xf numFmtId="0" fontId="0" fillId="3" borderId="4" xfId="0" applyFill="1" applyBorder="1" applyAlignment="1">
      <alignment horizontal="left" vertical="top"/>
    </xf>
    <xf numFmtId="0" fontId="6" fillId="0" borderId="5" xfId="0" applyFont="1" applyBorder="1" applyAlignment="1">
      <alignment horizontal="center"/>
    </xf>
    <xf numFmtId="0" fontId="6" fillId="0" borderId="4" xfId="0" applyFont="1" applyBorder="1" applyAlignment="1">
      <alignment horizontal="center"/>
    </xf>
    <xf numFmtId="0" fontId="0" fillId="3" borderId="1" xfId="0" applyFill="1" applyBorder="1" applyAlignment="1">
      <alignment horizontal="left"/>
    </xf>
    <xf numFmtId="0" fontId="0" fillId="3" borderId="24" xfId="0" applyFill="1" applyBorder="1" applyAlignment="1">
      <alignment horizontal="left"/>
    </xf>
    <xf numFmtId="0" fontId="0" fillId="3" borderId="1" xfId="0" applyFill="1" applyBorder="1" applyAlignment="1">
      <alignment horizontal="left" vertical="top" wrapText="1"/>
    </xf>
    <xf numFmtId="0" fontId="6" fillId="3" borderId="0" xfId="0" applyFont="1" applyFill="1" applyAlignment="1">
      <alignment horizontal="center"/>
    </xf>
    <xf numFmtId="0" fontId="11" fillId="3" borderId="22" xfId="0" applyFont="1" applyFill="1"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11" fillId="3" borderId="18" xfId="0" applyFont="1" applyFill="1" applyBorder="1" applyAlignment="1">
      <alignment vertical="top" wrapText="1"/>
    </xf>
    <xf numFmtId="0" fontId="0" fillId="0" borderId="0" xfId="0" applyAlignment="1">
      <alignment vertical="top" wrapText="1"/>
    </xf>
    <xf numFmtId="0" fontId="0" fillId="0" borderId="19" xfId="0" applyBorder="1" applyAlignment="1">
      <alignment vertical="top" wrapText="1"/>
    </xf>
    <xf numFmtId="0" fontId="11" fillId="3" borderId="21" xfId="0" applyFont="1" applyFill="1" applyBorder="1" applyAlignment="1">
      <alignment vertical="top" wrapText="1"/>
    </xf>
    <xf numFmtId="0" fontId="0" fillId="0" borderId="6" xfId="0" applyBorder="1" applyAlignment="1">
      <alignment vertical="top" wrapText="1"/>
    </xf>
    <xf numFmtId="0" fontId="0" fillId="0" borderId="20" xfId="0" applyBorder="1" applyAlignment="1">
      <alignment vertical="top" wrapText="1"/>
    </xf>
    <xf numFmtId="0" fontId="0" fillId="3" borderId="0" xfId="0" applyFill="1" applyAlignment="1">
      <alignment wrapText="1"/>
    </xf>
    <xf numFmtId="0" fontId="0" fillId="0" borderId="0" xfId="0" applyAlignment="1">
      <alignment wrapText="1"/>
    </xf>
  </cellXfs>
  <cellStyles count="8">
    <cellStyle name="Hyperlänk" xfId="1" builtinId="8"/>
    <cellStyle name="Hyperlänk 2" xfId="5" xr:uid="{527FCC3B-9738-4405-8F7A-FE675EBD0A08}"/>
    <cellStyle name="Normal" xfId="0" builtinId="0" customBuiltin="1"/>
    <cellStyle name="Normal 2" xfId="2" xr:uid="{AC06D4C0-8FEC-46F0-B9D2-A2F94BA5D473}"/>
    <cellStyle name="Normal 2 2" xfId="3" xr:uid="{2B44FC47-D9EC-4B89-8CB2-7955821699B3}"/>
    <cellStyle name="Normal 2 3" xfId="6" xr:uid="{C6592E73-1D42-4ED7-85C3-7BF8449E509C}"/>
    <cellStyle name="Normal 3" xfId="4" xr:uid="{67048A89-8D5E-44C1-9078-8EF836BAFFC4}"/>
    <cellStyle name="Normal 4" xfId="7" xr:uid="{4805BA83-A367-4737-A290-F253171AD656}"/>
  </cellStyles>
  <dxfs count="42">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FFFFCC"/>
      <color rgb="FFF3F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Karl-Johan Skiver" id="{7ABD0B8D-134B-4D96-B3B1-8D14705FBAC1}" userId="S::KJDahlgr@kammarkollegiet.se::1f2746c2-3ca6-4f23-b63f-b5c5d7c63cb2" providerId="AD"/>
</personList>
</file>

<file path=xl/theme/theme1.xml><?xml version="1.0" encoding="utf-8"?>
<a:theme xmlns:a="http://schemas.openxmlformats.org/drawingml/2006/main" name="Office-tema">
  <a:themeElements>
    <a:clrScheme name="Kammarkollegiet">
      <a:dk1>
        <a:sysClr val="windowText" lastClr="000000"/>
      </a:dk1>
      <a:lt1>
        <a:sysClr val="window" lastClr="FFFFFF"/>
      </a:lt1>
      <a:dk2>
        <a:srgbClr val="000000"/>
      </a:dk2>
      <a:lt2>
        <a:srgbClr val="F8F8F8"/>
      </a:lt2>
      <a:accent1>
        <a:srgbClr val="297189"/>
      </a:accent1>
      <a:accent2>
        <a:srgbClr val="E07800"/>
      </a:accent2>
      <a:accent3>
        <a:srgbClr val="C70E08"/>
      </a:accent3>
      <a:accent4>
        <a:srgbClr val="A7185C"/>
      </a:accent4>
      <a:accent5>
        <a:srgbClr val="009EC6"/>
      </a:accent5>
      <a:accent6>
        <a:srgbClr val="008577"/>
      </a:accent6>
      <a:hlink>
        <a:srgbClr val="5F5F5F"/>
      </a:hlink>
      <a:folHlink>
        <a:srgbClr val="919191"/>
      </a:folHlink>
    </a:clrScheme>
    <a:fontScheme name="Kammarkollegiet Excel">
      <a:majorFont>
        <a:latin typeface="Franklin Gothic Book"/>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0" dT="2022-09-23T11:42:28.20" personId="{7ABD0B8D-134B-4D96-B3B1-8D14705FBAC1}" id="{998FC71C-8870-45A2-A4C8-BCFD150778F0}">
    <text>Valutakursförändrad 2022-09-23</text>
  </threadedComment>
  <threadedComment ref="G11" dT="2022-09-23T11:41:24.46" personId="{7ABD0B8D-134B-4D96-B3B1-8D14705FBAC1}" id="{4E11818E-EC37-4CD4-936C-6D87BDF5C032}">
    <text>Valutakursförändrad 2022-09-23</text>
  </threadedComment>
  <threadedComment ref="G29" dT="2022-09-23T11:42:06.45" personId="{7ABD0B8D-134B-4D96-B3B1-8D14705FBAC1}" id="{8DA7637C-3737-43FD-8A5B-4CE2B1FDEDA5}">
    <text>Valutakursförändrad 2022-09-23</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klientmobil.kammarkollegiet@dustin.se" TargetMode="External"/><Relationship Id="rId7" Type="http://schemas.microsoft.com/office/2017/10/relationships/threadedComment" Target="../threadedComments/threadedComment1.xml"/><Relationship Id="rId2" Type="http://schemas.openxmlformats.org/officeDocument/2006/relationships/hyperlink" Target="mailto:wpavrop@advania.com" TargetMode="External"/><Relationship Id="rId1" Type="http://schemas.openxmlformats.org/officeDocument/2006/relationships/hyperlink" Target="mailto:klientmobildyn2021@atea.se"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B1:M229"/>
  <sheetViews>
    <sheetView tabSelected="1" zoomScale="110" zoomScaleNormal="110" workbookViewId="0">
      <selection activeCell="D8" sqref="D8:F8"/>
    </sheetView>
  </sheetViews>
  <sheetFormatPr defaultColWidth="9" defaultRowHeight="13.5"/>
  <cols>
    <col min="1" max="1" width="1.5" style="3" customWidth="1"/>
    <col min="2" max="2" width="6.25" style="3" customWidth="1"/>
    <col min="3" max="3" width="11" style="3" customWidth="1"/>
    <col min="4" max="4" width="10.75" style="3" customWidth="1"/>
    <col min="5" max="5" width="10.08203125" style="3" customWidth="1"/>
    <col min="6" max="6" width="10.75" style="3" customWidth="1"/>
    <col min="7" max="7" width="12.25" style="3" customWidth="1"/>
    <col min="8" max="8" width="11.33203125" style="3" customWidth="1"/>
    <col min="9" max="9" width="9.75" style="3" customWidth="1"/>
    <col min="10" max="10" width="10.58203125" style="3" customWidth="1"/>
    <col min="11" max="11" width="21.83203125" style="3" customWidth="1"/>
    <col min="12" max="12" width="10.5" style="3" customWidth="1"/>
    <col min="13" max="13" width="15" style="3" customWidth="1"/>
    <col min="14" max="16384" width="9" style="3"/>
  </cols>
  <sheetData>
    <row r="1" spans="2:13">
      <c r="I1" s="17"/>
      <c r="J1" s="18"/>
      <c r="K1" s="3" t="s">
        <v>665</v>
      </c>
    </row>
    <row r="2" spans="2:13" ht="24.75" customHeight="1">
      <c r="B2" s="34" t="s">
        <v>27</v>
      </c>
      <c r="C2" s="19"/>
      <c r="H2" s="36" t="s">
        <v>13</v>
      </c>
      <c r="I2" s="37"/>
      <c r="J2" s="179"/>
      <c r="K2" s="179"/>
      <c r="L2" s="179"/>
    </row>
    <row r="3" spans="2:13" ht="24.75" customHeight="1">
      <c r="B3" s="13" t="s">
        <v>111</v>
      </c>
      <c r="C3" s="20"/>
      <c r="H3" s="38" t="s">
        <v>36</v>
      </c>
      <c r="I3" s="39"/>
      <c r="J3" s="180"/>
      <c r="K3" s="179"/>
      <c r="L3" s="179"/>
    </row>
    <row r="4" spans="2:13" ht="23">
      <c r="B4" s="51" t="s">
        <v>51</v>
      </c>
      <c r="C4" s="20"/>
      <c r="H4" s="38" t="s">
        <v>29</v>
      </c>
      <c r="I4" s="38"/>
      <c r="J4" s="179"/>
      <c r="K4" s="179"/>
      <c r="L4" s="179"/>
    </row>
    <row r="5" spans="2:13" ht="14.25" customHeight="1">
      <c r="B5" s="20"/>
      <c r="C5" s="20"/>
    </row>
    <row r="6" spans="2:13" ht="15">
      <c r="B6" s="21" t="s">
        <v>14</v>
      </c>
      <c r="C6" s="21"/>
      <c r="H6" s="21" t="s">
        <v>15</v>
      </c>
      <c r="M6" s="21"/>
    </row>
    <row r="7" spans="2:13" ht="13.5" customHeight="1">
      <c r="B7" s="3" t="s">
        <v>50</v>
      </c>
      <c r="D7" s="143"/>
      <c r="E7" s="144"/>
      <c r="F7" s="145"/>
      <c r="H7" s="3" t="s">
        <v>16</v>
      </c>
      <c r="I7" s="181" t="str">
        <f>'Prismatris '!B345</f>
        <v>Vinnande anbud</v>
      </c>
      <c r="J7" s="182"/>
      <c r="K7" s="182"/>
      <c r="L7" s="183"/>
    </row>
    <row r="8" spans="2:13" ht="13.5" customHeight="1">
      <c r="B8" s="3" t="s">
        <v>17</v>
      </c>
      <c r="D8" s="143"/>
      <c r="E8" s="144"/>
      <c r="F8" s="145"/>
      <c r="H8" s="3" t="s">
        <v>33</v>
      </c>
      <c r="I8" s="184" t="str">
        <f>'Prismatris '!B346</f>
        <v/>
      </c>
      <c r="J8" s="185"/>
      <c r="K8" s="185"/>
      <c r="L8" s="186"/>
    </row>
    <row r="9" spans="2:13" ht="13.5" customHeight="1">
      <c r="B9" s="3" t="s">
        <v>18</v>
      </c>
      <c r="D9" s="143"/>
      <c r="E9" s="144"/>
      <c r="F9" s="145"/>
      <c r="H9" s="3" t="s">
        <v>18</v>
      </c>
      <c r="I9" s="184" t="str">
        <f>'Prismatris '!B347</f>
        <v/>
      </c>
      <c r="J9" s="185"/>
      <c r="K9" s="185"/>
      <c r="L9" s="186"/>
    </row>
    <row r="10" spans="2:13" ht="13.5" customHeight="1">
      <c r="B10" s="3" t="s">
        <v>19</v>
      </c>
      <c r="D10" s="143"/>
      <c r="E10" s="144"/>
      <c r="F10" s="145"/>
      <c r="H10" s="3" t="s">
        <v>34</v>
      </c>
      <c r="I10" s="184" t="str">
        <f>'Prismatris '!B348</f>
        <v/>
      </c>
      <c r="J10" s="185"/>
      <c r="K10" s="185"/>
      <c r="L10" s="186"/>
    </row>
    <row r="11" spans="2:13" ht="13.5" customHeight="1">
      <c r="B11" s="3" t="s">
        <v>20</v>
      </c>
      <c r="D11" s="143"/>
      <c r="E11" s="144"/>
      <c r="F11" s="145"/>
      <c r="H11" s="3" t="s">
        <v>35</v>
      </c>
      <c r="I11" s="187" t="str">
        <f>HYPERLINK("mailto:"&amp;'Prismatris '!B349)</f>
        <v>mailto:</v>
      </c>
      <c r="J11" s="188"/>
      <c r="K11" s="188"/>
      <c r="L11" s="186"/>
    </row>
    <row r="12" spans="2:13">
      <c r="B12" s="22" t="s">
        <v>21</v>
      </c>
      <c r="C12" s="22"/>
      <c r="D12" s="143"/>
      <c r="E12" s="144"/>
      <c r="F12" s="145"/>
      <c r="H12" s="3" t="s">
        <v>22</v>
      </c>
    </row>
    <row r="13" spans="2:13" ht="15" customHeight="1">
      <c r="B13" s="3" t="s">
        <v>32</v>
      </c>
      <c r="D13" s="143"/>
      <c r="E13" s="144"/>
      <c r="F13" s="145"/>
      <c r="H13" s="148"/>
      <c r="I13" s="148"/>
      <c r="J13" s="148"/>
      <c r="K13" s="148"/>
      <c r="L13" s="148"/>
    </row>
    <row r="14" spans="2:13">
      <c r="B14" s="3" t="s">
        <v>23</v>
      </c>
      <c r="D14" s="143"/>
      <c r="E14" s="144"/>
      <c r="F14" s="145"/>
      <c r="H14" s="148"/>
      <c r="I14" s="148"/>
      <c r="J14" s="148"/>
      <c r="K14" s="148"/>
      <c r="L14" s="148"/>
    </row>
    <row r="15" spans="2:13">
      <c r="B15" s="38" t="s">
        <v>26</v>
      </c>
      <c r="C15" s="39"/>
      <c r="D15" s="143"/>
      <c r="E15" s="144"/>
      <c r="F15" s="145"/>
      <c r="H15" s="148"/>
      <c r="I15" s="148"/>
      <c r="J15" s="148"/>
      <c r="K15" s="148"/>
      <c r="L15" s="148"/>
    </row>
    <row r="16" spans="2:13">
      <c r="B16" s="3" t="s">
        <v>24</v>
      </c>
      <c r="D16" s="201"/>
      <c r="E16" s="202"/>
      <c r="F16" s="203"/>
      <c r="H16" s="148"/>
      <c r="I16" s="148"/>
      <c r="J16" s="148"/>
      <c r="K16" s="148"/>
      <c r="L16" s="148"/>
    </row>
    <row r="17" spans="2:12">
      <c r="D17" s="204"/>
      <c r="E17" s="205"/>
      <c r="F17" s="206"/>
      <c r="H17" s="148"/>
      <c r="I17" s="148"/>
      <c r="J17" s="148"/>
      <c r="K17" s="148"/>
      <c r="L17" s="148"/>
    </row>
    <row r="18" spans="2:12">
      <c r="D18" s="207"/>
      <c r="E18" s="208"/>
      <c r="F18" s="209"/>
      <c r="H18" s="148"/>
      <c r="I18" s="148"/>
      <c r="J18" s="148"/>
      <c r="K18" s="148"/>
      <c r="L18" s="148"/>
    </row>
    <row r="19" spans="2:12">
      <c r="B19" s="146" t="s">
        <v>509</v>
      </c>
      <c r="C19" s="147"/>
      <c r="D19" s="143"/>
      <c r="E19" s="144"/>
      <c r="F19" s="145"/>
      <c r="H19" s="149"/>
      <c r="I19" s="149"/>
      <c r="J19" s="149"/>
      <c r="K19" s="149"/>
      <c r="L19" s="149"/>
    </row>
    <row r="20" spans="2:12">
      <c r="B20" s="146" t="s">
        <v>510</v>
      </c>
      <c r="C20" s="147"/>
      <c r="D20" s="143"/>
      <c r="E20" s="144"/>
      <c r="F20" s="145"/>
      <c r="H20" s="149"/>
      <c r="I20" s="149"/>
      <c r="J20" s="149"/>
      <c r="K20" s="149"/>
      <c r="L20" s="149"/>
    </row>
    <row r="21" spans="2:12">
      <c r="D21" s="134"/>
      <c r="E21" s="134"/>
      <c r="F21" s="134"/>
      <c r="H21" s="135"/>
      <c r="I21" s="135"/>
      <c r="J21" s="135"/>
      <c r="K21" s="135"/>
      <c r="L21" s="135"/>
    </row>
    <row r="22" spans="2:12">
      <c r="B22" s="3" t="s">
        <v>602</v>
      </c>
    </row>
    <row r="23" spans="2:12">
      <c r="B23" s="3" t="s">
        <v>242</v>
      </c>
    </row>
    <row r="24" spans="2:12" ht="14" thickBot="1">
      <c r="B24" s="3" t="s">
        <v>238</v>
      </c>
    </row>
    <row r="25" spans="2:12">
      <c r="B25" s="160" t="s">
        <v>375</v>
      </c>
      <c r="C25" s="161"/>
      <c r="D25" s="161"/>
      <c r="E25" s="161"/>
      <c r="F25" s="24"/>
      <c r="G25" s="24"/>
      <c r="H25" s="24"/>
      <c r="I25" s="24"/>
      <c r="J25" s="24"/>
      <c r="K25" s="24"/>
      <c r="L25" s="25"/>
    </row>
    <row r="26" spans="2:12">
      <c r="B26" s="45"/>
      <c r="C26" s="174" t="s">
        <v>48</v>
      </c>
      <c r="D26" s="175"/>
      <c r="E26" s="175"/>
      <c r="F26" s="175"/>
      <c r="G26" s="176"/>
      <c r="H26" s="41"/>
      <c r="I26" s="41"/>
      <c r="J26" s="41"/>
      <c r="K26" s="41"/>
      <c r="L26" s="26"/>
    </row>
    <row r="27" spans="2:12" ht="40.5">
      <c r="B27" s="46" t="s">
        <v>12</v>
      </c>
      <c r="C27" s="50" t="s">
        <v>54</v>
      </c>
      <c r="D27" s="29" t="s">
        <v>80</v>
      </c>
      <c r="E27" s="49" t="s">
        <v>162</v>
      </c>
      <c r="F27" s="49" t="s">
        <v>81</v>
      </c>
      <c r="G27" s="104" t="s">
        <v>174</v>
      </c>
      <c r="H27" s="100"/>
      <c r="I27" s="60"/>
      <c r="J27" s="170" t="s">
        <v>44</v>
      </c>
      <c r="K27" s="171"/>
      <c r="L27" s="47" t="s">
        <v>10</v>
      </c>
    </row>
    <row r="28" spans="2:12">
      <c r="B28" s="90"/>
      <c r="C28" s="40"/>
      <c r="D28" s="40"/>
      <c r="E28" s="40"/>
      <c r="F28" s="40"/>
      <c r="G28" s="59"/>
      <c r="H28" s="55"/>
      <c r="I28" s="61"/>
      <c r="J28" s="172" t="str">
        <f>IF(B28&gt;0,IF('Prismatris '!$B$343=$J$219,IF(C28="Ja",'Prismatris '!$B$9,'Prismatris '!$B$8),IF('Prismatris '!$C$343=$J$219,IF(C28="Ja",'Prismatris '!$C$9,'Prismatris '!$C$8),IF('Prismatris '!$D$343=$J$219,IF(C28="Ja",'Prismatris '!$D$9,'Prismatris '!$D$8),IF('Prismatris '!$E$343=$J$219,IF(C28="Ja",'Prismatris '!$E$9,'Prismatris '!$E$8),IF('Prismatris '!$F$343=$J$219,IF(C28="Ja",'Prismatris '!$F$9,'Prismatris '!$F$8),IF('Prismatris '!$G$343=$J$219,IF(C28="Ja",'Prismatris '!$G$9,'Prismatris '!$G$8),IF('Prismatris '!$H$343=$J$219,IF(C28="Ja",'Prismatris '!$H$9,'Prismatris '!$H$8)))))))),"")</f>
        <v/>
      </c>
      <c r="K28" s="173"/>
      <c r="L28" s="129" t="str">
        <f>IF(B28&gt;0,IF('Prismatris '!$B$343=$J$219,'Prismatris '!B19,IF('Prismatris '!$C$343=$J$219,'Prismatris '!C19,IF('Prismatris '!$D$343=$J$219,'Prismatris '!D19,IF('Prismatris '!$E$343=$J$219,'Prismatris '!E19,IF('Prismatris '!$F$343=$J$219,'Prismatris '!F19,IF('Prismatris '!$G$343=$J$219,'Prismatris '!G19,IF('Prismatris '!$H$343=$J$219,'Prismatris '!H19))))))),"")</f>
        <v/>
      </c>
    </row>
    <row r="29" spans="2:12">
      <c r="B29" s="90"/>
      <c r="C29" s="82"/>
      <c r="D29" s="82"/>
      <c r="E29" s="82"/>
      <c r="F29" s="82"/>
      <c r="G29" s="98"/>
      <c r="H29" s="55"/>
      <c r="I29" s="61"/>
      <c r="J29" s="172" t="str">
        <f>IF(B29&gt;0,IF('Prismatris '!$B$343=$J$219,IF(C29="Ja",'Prismatris '!$B$9,'Prismatris '!$B$8),IF('Prismatris '!$C$343=$J$219,IF(C29="Ja",'Prismatris '!$C$9,'Prismatris '!$C$8),IF('Prismatris '!$D$343=$J$219,IF(C29="Ja",'Prismatris '!$D$9,'Prismatris '!$D$8),IF('Prismatris '!$E$343=$J$219,IF(C29="Ja",'Prismatris '!$E$9,'Prismatris '!$E$8),IF('Prismatris '!$F$343=$J$219,IF(C29="Ja",'Prismatris '!$F$9,'Prismatris '!$F$8),IF('Prismatris '!$G$343=$J$219,IF(C29="Ja",'Prismatris '!$G$9,'Prismatris '!$G$8),IF('Prismatris '!$H$343=$J$219,IF(C29="Ja",'Prismatris '!$H$9,'Prismatris '!$H$8)))))))),"")</f>
        <v/>
      </c>
      <c r="K29" s="173"/>
      <c r="L29" s="129" t="str">
        <f>IF(B29&gt;0,IF('Prismatris '!$B$343=$J$219,'Prismatris '!B20,IF('Prismatris '!$C$343=$J$219,'Prismatris '!C20,IF('Prismatris '!$D$343=$J$219,'Prismatris '!D20,IF('Prismatris '!$E$343=$J$219,'Prismatris '!E20,IF('Prismatris '!$F$343=$J$219,'Prismatris '!F20,IF('Prismatris '!$G$343=$J$219,'Prismatris '!G20,IF('Prismatris '!$H$343=$J$219,'Prismatris '!H20))))))),"")</f>
        <v/>
      </c>
    </row>
    <row r="30" spans="2:12" ht="14" thickBot="1">
      <c r="B30" s="90"/>
      <c r="C30" s="58"/>
      <c r="D30" s="58"/>
      <c r="E30" s="58"/>
      <c r="F30" s="58"/>
      <c r="G30" s="99"/>
      <c r="H30" s="101"/>
      <c r="I30" s="102"/>
      <c r="J30" s="172" t="str">
        <f>IF(B30&gt;0,IF('Prismatris '!$B$343=$J$219,IF(C30="Ja",'Prismatris '!$B$9,'Prismatris '!$B$8),IF('Prismatris '!$C$343=$J$219,IF(C30="Ja",'Prismatris '!$C$9,'Prismatris '!$C$8),IF('Prismatris '!$D$343=$J$219,IF(C30="Ja",'Prismatris '!$D$9,'Prismatris '!$D$8),IF('Prismatris '!$E$343=$J$219,IF(C30="Ja",'Prismatris '!$E$9,'Prismatris '!$E$8),IF('Prismatris '!$F$343=$J$219,IF(C30="Ja",'Prismatris '!$F$9,'Prismatris '!$F$8),IF('Prismatris '!$G$343=$J$219,IF(C30="Ja",'Prismatris '!$G$9,'Prismatris '!$G$8),IF('Prismatris '!$H$343=$J$219,IF(C30="Ja",'Prismatris '!$H$9,'Prismatris '!$H$8)))))))),"")</f>
        <v/>
      </c>
      <c r="K30" s="173"/>
      <c r="L30" s="129" t="str">
        <f>IF(B30&gt;0,IF('Prismatris '!$B$343=$J$219,'Prismatris '!B21,IF('Prismatris '!$C$343=$J$219,'Prismatris '!C21,IF('Prismatris '!$D$343=$J$219,'Prismatris '!D21,IF('Prismatris '!$E$343=$J$219,'Prismatris '!E21,IF('Prismatris '!$F$343=$J$219,'Prismatris '!F21,IF('Prismatris '!$G$343=$J$219,'Prismatris '!G21,IF('Prismatris '!$H$343=$J$219,'Prismatris '!H21))))))),"")</f>
        <v/>
      </c>
    </row>
    <row r="31" spans="2:12" ht="14" thickBot="1"/>
    <row r="32" spans="2:12">
      <c r="B32" s="160" t="s">
        <v>383</v>
      </c>
      <c r="C32" s="161"/>
      <c r="D32" s="161"/>
      <c r="E32" s="161"/>
      <c r="F32" s="24"/>
      <c r="G32" s="24"/>
      <c r="H32" s="24"/>
      <c r="I32" s="24"/>
      <c r="J32" s="24"/>
      <c r="K32" s="24"/>
      <c r="L32" s="25"/>
    </row>
    <row r="33" spans="2:12">
      <c r="B33" s="45"/>
      <c r="C33" s="174" t="s">
        <v>48</v>
      </c>
      <c r="D33" s="175"/>
      <c r="E33" s="175"/>
      <c r="F33" s="175"/>
      <c r="G33" s="176"/>
      <c r="H33" s="41"/>
      <c r="I33" s="41"/>
      <c r="J33" s="41"/>
      <c r="K33" s="41"/>
      <c r="L33" s="26"/>
    </row>
    <row r="34" spans="2:12" ht="40.5">
      <c r="B34" s="46" t="s">
        <v>12</v>
      </c>
      <c r="C34" s="50" t="s">
        <v>54</v>
      </c>
      <c r="D34" s="29" t="s">
        <v>80</v>
      </c>
      <c r="E34" s="49" t="s">
        <v>162</v>
      </c>
      <c r="F34" s="49" t="s">
        <v>81</v>
      </c>
      <c r="G34" s="104" t="s">
        <v>174</v>
      </c>
      <c r="H34" s="100"/>
      <c r="I34" s="60"/>
      <c r="J34" s="170" t="s">
        <v>44</v>
      </c>
      <c r="K34" s="171"/>
      <c r="L34" s="47" t="s">
        <v>10</v>
      </c>
    </row>
    <row r="35" spans="2:12">
      <c r="B35" s="90"/>
      <c r="C35" s="40"/>
      <c r="D35" s="40"/>
      <c r="E35" s="40"/>
      <c r="F35" s="40"/>
      <c r="G35" s="59"/>
      <c r="H35" s="55"/>
      <c r="I35" s="61"/>
      <c r="J35" s="172" t="str">
        <f>IF(B35&gt;0,IF('Prismatris '!$B$343=$J$219,IF(C35="Ja",'Prismatris '!$B$28,'Prismatris '!$B$27),IF('Prismatris '!$C$343=$J$219,IF(C35="Ja",'Prismatris '!$C$28,'Prismatris '!$C$27),IF('Prismatris '!$D$343=$J$219,IF(C35="Ja",'Prismatris '!$D$28,'Prismatris '!$D$27),IF('Prismatris '!$E$343=$J$219,IF(C35="Ja",'Prismatris '!$E$28,'Prismatris '!$E$27),IF('Prismatris '!$F$343=$J$219,IF(C35="Ja",'Prismatris '!$F$28,'Prismatris '!$F$27),IF('Prismatris '!$G$343=$J$219,IF(C35="Ja",'Prismatris '!$G$28,'Prismatris '!$G$27),IF('Prismatris '!$H$343=$J$219,IF(C35="Ja",'Prismatris '!$H$28,'Prismatris '!$H$27)))))))),"")</f>
        <v/>
      </c>
      <c r="K35" s="173"/>
      <c r="L35" s="129" t="str">
        <f>IF(B35&gt;0,IF('Prismatris '!$B$343=$J$219,'Prismatris '!B38,IF('Prismatris '!$C$343=$J$219,'Prismatris '!C38,IF('Prismatris '!$D$343=$J$219,'Prismatris '!D38,IF('Prismatris '!$E$343=$J$219,'Prismatris '!E38,IF('Prismatris '!$F$343=$J$219,'Prismatris '!F38,IF('Prismatris '!$G$343=$J$219,'Prismatris '!G38,IF('Prismatris '!$H$343=$J$219,'Prismatris '!H38))))))),"")</f>
        <v/>
      </c>
    </row>
    <row r="36" spans="2:12">
      <c r="B36" s="90"/>
      <c r="C36" s="82"/>
      <c r="D36" s="82"/>
      <c r="E36" s="82"/>
      <c r="F36" s="82"/>
      <c r="G36" s="98"/>
      <c r="H36" s="55"/>
      <c r="I36" s="61"/>
      <c r="J36" s="172" t="str">
        <f>IF(B36&gt;0,IF('Prismatris '!$B$343=$J$219,IF(C36="Ja",'Prismatris '!$B$28,'Prismatris '!$B$27),IF('Prismatris '!$C$343=$J$219,IF(C36="Ja",'Prismatris '!$C$28,'Prismatris '!$C$27),IF('Prismatris '!$D$343=$J$219,IF(C36="Ja",'Prismatris '!$D$28,'Prismatris '!$D$27),IF('Prismatris '!$E$343=$J$219,IF(C36="Ja",'Prismatris '!$E$28,'Prismatris '!$E$27),IF('Prismatris '!$F$343=$J$219,IF(C36="Ja",'Prismatris '!$F$28,'Prismatris '!$F$27),IF('Prismatris '!$G$343=$J$219,IF(C36="Ja",'Prismatris '!$G$28,'Prismatris '!$G$27),IF('Prismatris '!$H$343=$J$219,IF(C36="Ja",'Prismatris '!$H$28,'Prismatris '!$H$27)))))))),"")</f>
        <v/>
      </c>
      <c r="K36" s="173"/>
      <c r="L36" s="129" t="str">
        <f>IF(B36&gt;0,IF('Prismatris '!$B$343=$J$219,'Prismatris '!B39,IF('Prismatris '!$C$343=$J$219,'Prismatris '!C39,IF('Prismatris '!$D$343=$J$219,'Prismatris '!D39,IF('Prismatris '!$E$343=$J$219,'Prismatris '!E39,IF('Prismatris '!$F$343=$J$219,'Prismatris '!F39,IF('Prismatris '!$G$343=$J$219,'Prismatris '!G39,IF('Prismatris '!$H$343=$J$219,'Prismatris '!H39))))))),"")</f>
        <v/>
      </c>
    </row>
    <row r="37" spans="2:12" ht="14" thickBot="1">
      <c r="B37" s="90"/>
      <c r="C37" s="58"/>
      <c r="D37" s="58"/>
      <c r="E37" s="58"/>
      <c r="F37" s="58"/>
      <c r="G37" s="99"/>
      <c r="H37" s="101"/>
      <c r="I37" s="102"/>
      <c r="J37" s="172" t="str">
        <f>IF(B37&gt;0,IF('Prismatris '!$B$343=$J$219,IF(C37="Ja",'Prismatris '!$B$28,'Prismatris '!$B$27),IF('Prismatris '!$C$343=$J$219,IF(C37="Ja",'Prismatris '!$C$28,'Prismatris '!$C$27),IF('Prismatris '!$D$343=$J$219,IF(C37="Ja",'Prismatris '!$D$28,'Prismatris '!$D$27),IF('Prismatris '!$E$343=$J$219,IF(C37="Ja",'Prismatris '!$E$28,'Prismatris '!$E$27),IF('Prismatris '!$F$343=$J$219,IF(C37="Ja",'Prismatris '!$F$28,'Prismatris '!$F$27),IF('Prismatris '!$G$343=$J$219,IF(C37="Ja",'Prismatris '!$G$28,'Prismatris '!$G$27),IF('Prismatris '!$H$343=$J$219,IF(C37="Ja",'Prismatris '!$H$28,'Prismatris '!$H$27)))))))),"")</f>
        <v/>
      </c>
      <c r="K37" s="173"/>
      <c r="L37" s="129" t="str">
        <f>IF(B37&gt;0,IF('Prismatris '!$B$343=$J$219,'Prismatris '!B40,IF('Prismatris '!$C$343=$J$219,'Prismatris '!C40,IF('Prismatris '!$D$343=$J$219,'Prismatris '!D40,IF('Prismatris '!$E$343=$J$219,'Prismatris '!E40,IF('Prismatris '!$F$343=$J$219,'Prismatris '!F40,IF('Prismatris '!$G$343=$J$219,'Prismatris '!G40,IF('Prismatris '!$H$343=$J$219,'Prismatris '!H40))))))),"")</f>
        <v/>
      </c>
    </row>
    <row r="38" spans="2:12" ht="14" thickBot="1">
      <c r="B38" s="42"/>
      <c r="C38" s="14"/>
      <c r="D38" s="14"/>
      <c r="E38" s="14"/>
      <c r="F38" s="14"/>
      <c r="G38" s="14"/>
      <c r="H38" s="14"/>
      <c r="I38" s="14"/>
      <c r="J38" s="14"/>
      <c r="K38" s="14"/>
      <c r="L38" s="27"/>
    </row>
    <row r="39" spans="2:12" ht="14" thickBot="1"/>
    <row r="40" spans="2:12">
      <c r="B40" s="160" t="s">
        <v>376</v>
      </c>
      <c r="C40" s="161"/>
      <c r="D40" s="161"/>
      <c r="E40" s="161"/>
      <c r="F40" s="24"/>
      <c r="G40" s="24"/>
      <c r="H40" s="24"/>
      <c r="I40" s="24"/>
      <c r="J40" s="24"/>
      <c r="K40" s="24"/>
      <c r="L40" s="25"/>
    </row>
    <row r="41" spans="2:12">
      <c r="B41" s="45"/>
      <c r="C41" s="174" t="s">
        <v>48</v>
      </c>
      <c r="D41" s="175"/>
      <c r="E41" s="175"/>
      <c r="F41" s="176"/>
      <c r="G41" s="10"/>
      <c r="H41" s="41"/>
      <c r="I41" s="41"/>
      <c r="J41" s="41"/>
      <c r="K41" s="41"/>
      <c r="L41" s="26"/>
    </row>
    <row r="42" spans="2:12" ht="27">
      <c r="B42" s="46" t="s">
        <v>12</v>
      </c>
      <c r="C42" s="29" t="s">
        <v>80</v>
      </c>
      <c r="D42" s="49" t="s">
        <v>162</v>
      </c>
      <c r="E42" s="49" t="s">
        <v>81</v>
      </c>
      <c r="F42" s="29" t="s">
        <v>172</v>
      </c>
      <c r="G42" s="103"/>
      <c r="H42" s="54"/>
      <c r="I42" s="60"/>
      <c r="J42" s="177" t="s">
        <v>44</v>
      </c>
      <c r="K42" s="171"/>
      <c r="L42" s="47" t="s">
        <v>10</v>
      </c>
    </row>
    <row r="43" spans="2:12">
      <c r="B43" s="90"/>
      <c r="C43" s="40"/>
      <c r="D43" s="40"/>
      <c r="E43" s="40"/>
      <c r="F43" s="40"/>
      <c r="G43" s="55"/>
      <c r="I43" s="61"/>
      <c r="J43" s="178" t="str">
        <f>IF(B43&gt;0,IF('Prismatris '!$B$343=$J$219,'Prismatris '!$B$46,IF('Prismatris '!$C$343=$J$219,'Prismatris '!$C$46,IF('Prismatris '!$D$343=$J$219,'Prismatris '!$D$46,IF('Prismatris '!$E$343=$J$219,'Prismatris '!$E$46,IF('Prismatris '!$F$343=$J$219,'Prismatris '!$F$46,IF('Prismatris '!$G$343=$J$219,'Prismatris '!$G$46,IF('Prismatris '!$H$343=$J$219,'Prismatris '!$H$46))))))),"")</f>
        <v/>
      </c>
      <c r="K43" s="173"/>
      <c r="L43" s="129" t="str">
        <f>IF(B43&gt;0,IF('Prismatris '!$B$343=$J$219,'Prismatris '!B55,IF('Prismatris '!$C$343=$J$219,'Prismatris '!C55,IF('Prismatris '!$D$343=$J$219,'Prismatris '!D55,IF('Prismatris '!$E$343=$J$219,'Prismatris '!E55,IF('Prismatris '!$F$343=$J$219,'Prismatris '!F55,IF('Prismatris '!$G$343=$J$219,'Prismatris '!G55,IF('Prismatris '!$H$343=$J$219,'Prismatris '!H55))))))),"")</f>
        <v/>
      </c>
    </row>
    <row r="44" spans="2:12">
      <c r="B44" s="90"/>
      <c r="C44" s="40"/>
      <c r="D44" s="40"/>
      <c r="E44" s="40"/>
      <c r="F44" s="40"/>
      <c r="G44" s="55"/>
      <c r="I44" s="61"/>
      <c r="J44" s="178" t="str">
        <f>IF(B44&gt;0,IF('Prismatris '!$B$343=$J$219,'Prismatris '!$B$46,IF('Prismatris '!$C$343=$J$219,'Prismatris '!$C$46,IF('Prismatris '!$D$343=$J$219,'Prismatris '!$D$46,IF('Prismatris '!$E$343=$J$219,'Prismatris '!$E$46,IF('Prismatris '!$F$343=$J$219,'Prismatris '!$F$46,IF('Prismatris '!$G$343=$J$219,'Prismatris '!$G$46,IF('Prismatris '!$H$343=$J$219,'Prismatris '!$H$46))))))),"")</f>
        <v/>
      </c>
      <c r="K44" s="173"/>
      <c r="L44" s="129" t="str">
        <f>IF(B44&gt;0,IF('Prismatris '!$B$343=$J$219,'Prismatris '!B56,IF('Prismatris '!$C$343=$J$219,'Prismatris '!C56,IF('Prismatris '!$D$343=$J$219,'Prismatris '!D56,IF('Prismatris '!$E$343=$J$219,'Prismatris '!E56,IF('Prismatris '!$F$343=$J$219,'Prismatris '!F56,IF('Prismatris '!$G$343=$J$219,'Prismatris '!G56,IF('Prismatris '!$H$343=$J$219,'Prismatris '!H56))))))),"")</f>
        <v/>
      </c>
    </row>
    <row r="45" spans="2:12">
      <c r="B45" s="90"/>
      <c r="C45" s="40"/>
      <c r="D45" s="40"/>
      <c r="E45" s="40"/>
      <c r="F45" s="40"/>
      <c r="G45" s="56"/>
      <c r="H45" s="57"/>
      <c r="I45" s="62"/>
      <c r="J45" s="178" t="str">
        <f>IF(B45&gt;0,IF('Prismatris '!$B$343=$J$219,'Prismatris '!$B$46,IF('Prismatris '!$C$343=$J$219,'Prismatris '!$C$46,IF('Prismatris '!$D$343=$J$219,'Prismatris '!$D$46,IF('Prismatris '!$E$343=$J$219,'Prismatris '!$E$46,IF('Prismatris '!$F$343=$J$219,'Prismatris '!$F$46,IF('Prismatris '!$G$343=$J$219,'Prismatris '!$G$46,IF('Prismatris '!$H$343=$J$219,'Prismatris '!$H$46))))))),"")</f>
        <v/>
      </c>
      <c r="K45" s="173"/>
      <c r="L45" s="129" t="str">
        <f>IF(B45&gt;0,IF('Prismatris '!$B$343=$J$219,'Prismatris '!B57,IF('Prismatris '!$C$343=$J$219,'Prismatris '!C57,IF('Prismatris '!$D$343=$J$219,'Prismatris '!D57,IF('Prismatris '!$E$343=$J$219,'Prismatris '!E57,IF('Prismatris '!$F$343=$J$219,'Prismatris '!F57,IF('Prismatris '!$G$343=$J$219,'Prismatris '!G57,IF('Prismatris '!$H$343=$J$219,'Prismatris '!H57))))))),"")</f>
        <v/>
      </c>
    </row>
    <row r="46" spans="2:12" ht="14" thickBot="1">
      <c r="B46" s="42"/>
      <c r="C46" s="14"/>
      <c r="D46" s="14"/>
      <c r="E46" s="14"/>
      <c r="F46" s="14"/>
      <c r="G46" s="14"/>
      <c r="H46" s="14"/>
      <c r="I46" s="14"/>
      <c r="J46" s="14"/>
      <c r="K46" s="14"/>
      <c r="L46" s="27"/>
    </row>
    <row r="47" spans="2:12" ht="14" thickBot="1"/>
    <row r="48" spans="2:12">
      <c r="B48" s="160" t="s">
        <v>382</v>
      </c>
      <c r="C48" s="161"/>
      <c r="D48" s="161"/>
      <c r="E48" s="161"/>
      <c r="F48" s="24"/>
      <c r="G48" s="24"/>
      <c r="H48" s="24"/>
      <c r="I48" s="24"/>
      <c r="J48" s="24"/>
      <c r="K48" s="24"/>
      <c r="L48" s="25"/>
    </row>
    <row r="49" spans="2:12">
      <c r="B49" s="45"/>
      <c r="C49" s="174" t="s">
        <v>48</v>
      </c>
      <c r="D49" s="175"/>
      <c r="E49" s="175"/>
      <c r="F49" s="176"/>
      <c r="G49" s="10"/>
      <c r="H49" s="41"/>
      <c r="I49" s="41"/>
      <c r="J49" s="41"/>
      <c r="K49" s="41"/>
      <c r="L49" s="26"/>
    </row>
    <row r="50" spans="2:12" ht="27">
      <c r="B50" s="46" t="s">
        <v>12</v>
      </c>
      <c r="C50" s="29" t="s">
        <v>80</v>
      </c>
      <c r="D50" s="49" t="s">
        <v>162</v>
      </c>
      <c r="E50" s="49" t="s">
        <v>81</v>
      </c>
      <c r="F50" s="29" t="s">
        <v>172</v>
      </c>
      <c r="G50" s="103"/>
      <c r="H50" s="54"/>
      <c r="I50" s="60"/>
      <c r="J50" s="177" t="s">
        <v>44</v>
      </c>
      <c r="K50" s="171"/>
      <c r="L50" s="47" t="s">
        <v>10</v>
      </c>
    </row>
    <row r="51" spans="2:12">
      <c r="B51" s="90"/>
      <c r="C51" s="40"/>
      <c r="D51" s="40"/>
      <c r="E51" s="40"/>
      <c r="F51" s="40"/>
      <c r="G51" s="55"/>
      <c r="I51" s="61"/>
      <c r="J51" s="178" t="str">
        <f>IF(B51&gt;0,IF('Prismatris '!$B$343=$J$219,'Prismatris '!$B$62,IF('Prismatris '!$C$343=$J$219,'Prismatris '!$C$62,IF('Prismatris '!$D$343=$J$219,'Prismatris '!$D$62,IF('Prismatris '!$E$343=$J$219,'Prismatris '!$E$62,IF('Prismatris '!$F$343=$J$219,'Prismatris '!$F$62,IF('Prismatris '!$G$343=$J$219,'Prismatris '!$G$62,IF('Prismatris '!$H$343=$J$219,'Prismatris '!$H$62))))))),"")</f>
        <v/>
      </c>
      <c r="K51" s="173"/>
      <c r="L51" s="129" t="str">
        <f>IF(B51&gt;0,IF('Prismatris '!$B$343=$J$219,'Prismatris '!B71,IF('Prismatris '!$C$343=$J$219,'Prismatris '!C71,IF('Prismatris '!$D$343=$J$219,'Prismatris '!D71,IF('Prismatris '!$E$343=$J$219,'Prismatris '!E71,IF('Prismatris '!$F$343=$J$219,'Prismatris '!F71,IF('Prismatris '!$G$343=$J$219,'Prismatris '!G71,IF('Prismatris '!$H$343=$J$219,'Prismatris '!H71))))))),"")</f>
        <v/>
      </c>
    </row>
    <row r="52" spans="2:12">
      <c r="B52" s="90"/>
      <c r="C52" s="40"/>
      <c r="D52" s="40"/>
      <c r="E52" s="40"/>
      <c r="F52" s="40"/>
      <c r="G52" s="55"/>
      <c r="I52" s="61"/>
      <c r="J52" s="178" t="str">
        <f>IF(B52&gt;0,IF('Prismatris '!$B$343=$J$219,'Prismatris '!$B$62,IF('Prismatris '!$C$343=$J$219,'Prismatris '!$C$62,IF('Prismatris '!$D$343=$J$219,'Prismatris '!$D$62,IF('Prismatris '!$E$343=$J$219,'Prismatris '!$E$62,IF('Prismatris '!$F$343=$J$219,'Prismatris '!$F$62,IF('Prismatris '!$G$343=$J$219,'Prismatris '!$G$62,IF('Prismatris '!$H$343=$J$219,'Prismatris '!$H$62))))))),"")</f>
        <v/>
      </c>
      <c r="K52" s="173"/>
      <c r="L52" s="129" t="str">
        <f>IF(B52&gt;0,IF('Prismatris '!$B$343=$J$219,'Prismatris '!B72,IF('Prismatris '!$C$343=$J$219,'Prismatris '!C72,IF('Prismatris '!$D$343=$J$219,'Prismatris '!D72,IF('Prismatris '!$E$343=$J$219,'Prismatris '!E72,IF('Prismatris '!$F$343=$J$219,'Prismatris '!F72,IF('Prismatris '!$G$343=$J$219,'Prismatris '!G72,IF('Prismatris '!$H$343=$J$219,'Prismatris '!H72))))))),"")</f>
        <v/>
      </c>
    </row>
    <row r="53" spans="2:12">
      <c r="B53" s="90"/>
      <c r="C53" s="40"/>
      <c r="D53" s="40"/>
      <c r="E53" s="40"/>
      <c r="F53" s="40"/>
      <c r="G53" s="56"/>
      <c r="H53" s="57"/>
      <c r="I53" s="62"/>
      <c r="J53" s="178" t="str">
        <f>IF(B53&gt;0,IF('Prismatris '!$B$343=$J$219,'Prismatris '!$B$62,IF('Prismatris '!$C$343=$J$219,'Prismatris '!$C$62,IF('Prismatris '!$D$343=$J$219,'Prismatris '!$D$62,IF('Prismatris '!$E$343=$J$219,'Prismatris '!$E$62,IF('Prismatris '!$F$343=$J$219,'Prismatris '!$F$62,IF('Prismatris '!$G$343=$J$219,'Prismatris '!$G$62,IF('Prismatris '!$H$343=$J$219,'Prismatris '!$H$62))))))),"")</f>
        <v/>
      </c>
      <c r="K53" s="173"/>
      <c r="L53" s="129" t="str">
        <f>IF(B53&gt;0,IF('Prismatris '!$B$343=$J$219,'Prismatris '!B73,IF('Prismatris '!$C$343=$J$219,'Prismatris '!C73,IF('Prismatris '!$D$343=$J$219,'Prismatris '!D73,IF('Prismatris '!$E$343=$J$219,'Prismatris '!E73,IF('Prismatris '!$F$343=$J$219,'Prismatris '!F73,IF('Prismatris '!$G$343=$J$219,'Prismatris '!G73,IF('Prismatris '!$H$343=$J$219,'Prismatris '!H73))))))),"")</f>
        <v/>
      </c>
    </row>
    <row r="54" spans="2:12" ht="14" thickBot="1">
      <c r="B54" s="42"/>
      <c r="C54" s="14"/>
      <c r="D54" s="14"/>
      <c r="E54" s="14"/>
      <c r="F54" s="14"/>
      <c r="G54" s="14"/>
      <c r="H54" s="14"/>
      <c r="I54" s="14"/>
      <c r="J54" s="14"/>
      <c r="K54" s="14"/>
      <c r="L54" s="27"/>
    </row>
    <row r="55" spans="2:12" ht="14" thickBot="1"/>
    <row r="56" spans="2:12" ht="14" thickBot="1">
      <c r="B56" s="160" t="s">
        <v>381</v>
      </c>
      <c r="C56" s="161"/>
      <c r="D56" s="161"/>
      <c r="E56" s="161"/>
      <c r="F56" s="161"/>
      <c r="G56" s="24"/>
      <c r="H56" s="24"/>
      <c r="I56" s="24"/>
      <c r="J56" s="24"/>
      <c r="K56" s="24"/>
      <c r="L56" s="25"/>
    </row>
    <row r="57" spans="2:12" ht="32.25" customHeight="1" thickBot="1">
      <c r="B57" s="140" t="s">
        <v>566</v>
      </c>
      <c r="C57" s="141"/>
      <c r="D57" s="141"/>
      <c r="E57" s="141"/>
      <c r="F57" s="141"/>
      <c r="G57" s="141"/>
      <c r="H57" s="141"/>
      <c r="I57" s="141"/>
      <c r="J57" s="141"/>
      <c r="K57" s="141"/>
      <c r="L57" s="142"/>
    </row>
    <row r="58" spans="2:12" ht="18" hidden="1" customHeight="1">
      <c r="B58" s="45"/>
      <c r="C58" s="198" t="s">
        <v>48</v>
      </c>
      <c r="D58" s="199"/>
      <c r="E58" s="199"/>
      <c r="F58" s="200"/>
      <c r="G58" s="10"/>
      <c r="H58" s="41"/>
      <c r="I58" s="41"/>
      <c r="J58" s="41"/>
      <c r="K58" s="41"/>
      <c r="L58" s="26"/>
    </row>
    <row r="59" spans="2:12" ht="18" hidden="1" customHeight="1">
      <c r="B59" s="46" t="s">
        <v>12</v>
      </c>
      <c r="C59" s="29" t="s">
        <v>80</v>
      </c>
      <c r="D59" s="49" t="s">
        <v>162</v>
      </c>
      <c r="E59" s="49" t="s">
        <v>81</v>
      </c>
      <c r="F59" s="29" t="s">
        <v>172</v>
      </c>
      <c r="G59" s="103"/>
      <c r="H59" s="54"/>
      <c r="I59" s="60"/>
      <c r="J59" s="177" t="s">
        <v>44</v>
      </c>
      <c r="K59" s="171"/>
      <c r="L59" s="47" t="s">
        <v>10</v>
      </c>
    </row>
    <row r="60" spans="2:12" ht="18" hidden="1" customHeight="1">
      <c r="B60" s="90"/>
      <c r="C60" s="40"/>
      <c r="D60" s="40"/>
      <c r="E60" s="40"/>
      <c r="F60" s="40"/>
      <c r="G60" s="55"/>
      <c r="I60" s="61"/>
      <c r="J60" s="178" t="str">
        <f>IF(B60&gt;0,IF('Prismatris '!$B$343=$J$219,'Prismatris '!$B$80,IF('Prismatris '!$C$343=$J$219,'Prismatris '!$C$80,IF('Prismatris '!$D$343=$J$219,'Prismatris '!$D$80,IF('Prismatris '!$E$343=$J$219,'Prismatris '!$E$80,IF('Prismatris '!$F$343=$J$219,'Prismatris '!$F$80,IF('Prismatris '!$G$343=$J$219,'Prismatris '!$G$80,IF('Prismatris '!$H$343=$J$219,'Prismatris '!$H$80))))))),"")</f>
        <v/>
      </c>
      <c r="K60" s="173"/>
      <c r="L60" s="129" t="str">
        <f>IF(B60&gt;0,IF('Prismatris '!$B$343=$J$219,'Prismatris '!B88,IF('Prismatris '!$C$343=$J$219,'Prismatris '!C88,IF('Prismatris '!$D$343=$J$219,'Prismatris '!D88,IF('Prismatris '!$E$343=$J$219,'Prismatris '!E88,IF('Prismatris '!$F$343=$J$219,'Prismatris '!F88,IF('Prismatris '!$G$343=$J$219,'Prismatris '!G88,IF('Prismatris '!$H$343=$J$219,'Prismatris '!H88))))))),"")</f>
        <v/>
      </c>
    </row>
    <row r="61" spans="2:12" ht="18" hidden="1" customHeight="1">
      <c r="B61" s="90"/>
      <c r="C61" s="40"/>
      <c r="D61" s="40"/>
      <c r="E61" s="40"/>
      <c r="F61" s="40"/>
      <c r="G61" s="55"/>
      <c r="I61" s="61"/>
      <c r="J61" s="178" t="str">
        <f>IF(B61&gt;0,IF('Prismatris '!$B$343=$J$219,'Prismatris '!$B$80,IF('Prismatris '!$C$343=$J$219,'Prismatris '!$C$80,IF('Prismatris '!$D$343=$J$219,'Prismatris '!$D$80,IF('Prismatris '!$E$343=$J$219,'Prismatris '!$E$80,IF('Prismatris '!$F$343=$J$219,'Prismatris '!$F$80,IF('Prismatris '!$G$343=$J$219,'Prismatris '!$G$80,IF('Prismatris '!$H$343=$J$219,'Prismatris '!$H$80))))))),"")</f>
        <v/>
      </c>
      <c r="K61" s="173"/>
      <c r="L61" s="129" t="str">
        <f>IF(B61&gt;0,IF('Prismatris '!$B$343=$J$219,'Prismatris '!B89,IF('Prismatris '!$C$343=$J$219,'Prismatris '!C89,IF('Prismatris '!$D$343=$J$219,'Prismatris '!D89,IF('Prismatris '!$E$343=$J$219,'Prismatris '!E89,IF('Prismatris '!$F$343=$J$219,'Prismatris '!F89,IF('Prismatris '!$G$343=$J$219,'Prismatris '!G89,IF('Prismatris '!$H$343=$J$219,'Prismatris '!H89))))))),"")</f>
        <v/>
      </c>
    </row>
    <row r="62" spans="2:12" ht="18" hidden="1" customHeight="1">
      <c r="B62" s="90"/>
      <c r="C62" s="40"/>
      <c r="D62" s="40"/>
      <c r="E62" s="40"/>
      <c r="F62" s="40"/>
      <c r="G62" s="56"/>
      <c r="H62" s="57"/>
      <c r="I62" s="62"/>
      <c r="J62" s="178" t="str">
        <f>IF(B62&gt;0,IF('Prismatris '!$B$343=$J$219,'Prismatris '!$B$80,IF('Prismatris '!$C$343=$J$219,'Prismatris '!$C$80,IF('Prismatris '!$D$343=$J$219,'Prismatris '!$D$80,IF('Prismatris '!$E$343=$J$219,'Prismatris '!$E$80,IF('Prismatris '!$F$343=$J$219,'Prismatris '!$F$80,IF('Prismatris '!$G$343=$J$219,'Prismatris '!$G$80,IF('Prismatris '!$H$343=$J$219,'Prismatris '!$H$80))))))),"")</f>
        <v/>
      </c>
      <c r="K62" s="173"/>
      <c r="L62" s="129" t="str">
        <f>IF(B62&gt;0,IF('Prismatris '!$B$343=$J$219,'Prismatris '!B90,IF('Prismatris '!$C$343=$J$219,'Prismatris '!C90,IF('Prismatris '!$D$343=$J$219,'Prismatris '!D90,IF('Prismatris '!$E$343=$J$219,'Prismatris '!E90,IF('Prismatris '!$F$343=$J$219,'Prismatris '!F90,IF('Prismatris '!$G$343=$J$219,'Prismatris '!G90,IF('Prismatris '!$H$343=$J$219,'Prismatris '!H90))))))),"")</f>
        <v/>
      </c>
    </row>
    <row r="63" spans="2:12" ht="18" hidden="1" customHeight="1" thickBot="1">
      <c r="B63" s="42"/>
      <c r="C63" s="14"/>
      <c r="D63" s="14"/>
      <c r="E63" s="14"/>
      <c r="F63" s="14"/>
      <c r="G63" s="14"/>
      <c r="H63" s="14"/>
      <c r="I63" s="14"/>
      <c r="J63" s="14"/>
      <c r="K63" s="14"/>
      <c r="L63" s="27"/>
    </row>
    <row r="64" spans="2:12" ht="14.25" customHeight="1" thickBot="1"/>
    <row r="65" spans="2:12">
      <c r="B65" s="160" t="s">
        <v>377</v>
      </c>
      <c r="C65" s="161"/>
      <c r="D65" s="161"/>
      <c r="E65" s="161"/>
      <c r="F65" s="24"/>
      <c r="G65" s="24"/>
      <c r="H65" s="24"/>
      <c r="I65" s="24"/>
      <c r="J65" s="24"/>
      <c r="K65" s="24"/>
      <c r="L65" s="25"/>
    </row>
    <row r="66" spans="2:12">
      <c r="B66" s="45"/>
      <c r="C66" s="174" t="s">
        <v>48</v>
      </c>
      <c r="D66" s="175"/>
      <c r="E66" s="175"/>
      <c r="F66" s="175"/>
      <c r="G66" s="175"/>
      <c r="H66" s="175"/>
      <c r="I66" s="176"/>
      <c r="J66" s="41"/>
      <c r="K66" s="41"/>
      <c r="L66" s="26"/>
    </row>
    <row r="67" spans="2:12" ht="40.5">
      <c r="B67" s="46" t="s">
        <v>12</v>
      </c>
      <c r="C67" s="50" t="s">
        <v>54</v>
      </c>
      <c r="D67" s="83" t="s">
        <v>58</v>
      </c>
      <c r="E67" s="84" t="s">
        <v>80</v>
      </c>
      <c r="F67" s="49" t="s">
        <v>162</v>
      </c>
      <c r="G67" s="49" t="s">
        <v>81</v>
      </c>
      <c r="H67" s="84" t="s">
        <v>171</v>
      </c>
      <c r="I67" s="84" t="s">
        <v>172</v>
      </c>
      <c r="J67" s="177" t="s">
        <v>44</v>
      </c>
      <c r="K67" s="171"/>
      <c r="L67" s="47" t="s">
        <v>10</v>
      </c>
    </row>
    <row r="68" spans="2:12">
      <c r="B68" s="90"/>
      <c r="C68" s="40"/>
      <c r="D68" s="40"/>
      <c r="E68" s="40"/>
      <c r="F68" s="40"/>
      <c r="G68" s="40"/>
      <c r="H68" s="40"/>
      <c r="I68" s="40"/>
      <c r="J68" s="178" t="str">
        <f>IF(B68&gt;0,IF('Prismatris '!$B$343=$J$219,IF(AND(C68="Ja",D68="Ja"),'Prismatris '!$B$98,IF(D68="Ja",'Prismatris '!$B$97,IF(C68="Ja",'Prismatris '!$B$96,'Prismatris '!$B$95))),IF('Prismatris '!$C$343=$J$219,IF(AND(C68="Ja",D68="Ja"),'Prismatris '!$C$98,IF(D68="Ja",'Prismatris '!$C$97,IF(C68="Ja",'Prismatris '!$C$96,'Prismatris '!$C$95))),IF('Prismatris '!$D$343=$J$219,IF(AND(C68="Ja",D68="Ja"),'Prismatris '!$D$98,IF(D68="Ja",'Prismatris '!$D$97,IF(C68="Ja",'Prismatris '!$D$96,'Prismatris '!$D$95))),IF('Prismatris '!$E$343=$J$219,IF(AND(C68="Ja",D68="Ja"),'Prismatris '!$E$98,IF(D68="Ja",'Prismatris '!$E$97,IF(C68="Ja",'Prismatris '!$E$96,'Prismatris '!$E$95))),IF('Prismatris '!$F$343=$J$219,IF(AND(C68="Ja",D68="Ja"),'Prismatris '!$F$98,IF(D68="Ja",'Prismatris '!$F$97,IF(C68="Ja",'Prismatris '!$F$96,'Prismatris '!$F$95))),IF('Prismatris '!$G$343=$J$219,IF(AND(C68="Ja",D68="Ja"),'Prismatris '!$G$98,IF(D68="Ja",'Prismatris '!$G$97,IF(C68="Ja",'Prismatris '!$G$96,'Prismatris '!$G$95))),IF('Prismatris '!$H$343=$J$219,IF(AND(C68="Ja",D68="Ja"),'Prismatris '!$H$98,IF(D68="Ja",'Prismatris '!$H$97,IF(C68="Ja",'Prismatris '!$H$96,'Prismatris '!$H$95)))))))))),"")</f>
        <v/>
      </c>
      <c r="K68" s="173"/>
      <c r="L68" s="129" t="str">
        <f>IF(B68&gt;0,IF('Prismatris '!$B$343=$J$219,'Prismatris '!B110,IF('Prismatris '!$C$343=$J$219,'Prismatris '!C110,IF('Prismatris '!$D$343=$J$219,'Prismatris '!D110,IF('Prismatris '!$E$343=$J$219,'Prismatris '!E110,IF('Prismatris '!$F$343=$J$219,'Prismatris '!F110,IF('Prismatris '!$G$343=$J$219,'Prismatris '!G110,IF('Prismatris '!$H$343=$J$219,'Prismatris '!H110))))))),"")</f>
        <v/>
      </c>
    </row>
    <row r="69" spans="2:12">
      <c r="B69" s="90"/>
      <c r="C69" s="40"/>
      <c r="D69" s="40"/>
      <c r="E69" s="40"/>
      <c r="F69" s="40"/>
      <c r="G69" s="40"/>
      <c r="H69" s="40"/>
      <c r="I69" s="40"/>
      <c r="J69" s="178" t="str">
        <f>IF(B69&gt;0,IF('Prismatris '!$B$343=$J$219,IF(AND(C69="Ja",D69="Ja"),'Prismatris '!$B$98,IF(D69="Ja",'Prismatris '!$B$97,IF(C69="Ja",'Prismatris '!$B$96,'Prismatris '!$B$95))),IF('Prismatris '!$C$343=$J$219,IF(AND(C69="Ja",D69="Ja"),'Prismatris '!$C$98,IF(D69="Ja",'Prismatris '!$C$97,IF(C69="Ja",'Prismatris '!$C$96,'Prismatris '!$C$95))),IF('Prismatris '!$D$343=$J$219,IF(AND(C69="Ja",D69="Ja"),'Prismatris '!$D$98,IF(D69="Ja",'Prismatris '!$D$97,IF(C69="Ja",'Prismatris '!$D$96,'Prismatris '!$D$95))),IF('Prismatris '!$E$343=$J$219,IF(AND(C69="Ja",D69="Ja"),'Prismatris '!$E$98,IF(D69="Ja",'Prismatris '!$E$97,IF(C69="Ja",'Prismatris '!$E$96,'Prismatris '!$E$95))),IF('Prismatris '!$F$343=$J$219,IF(AND(C69="Ja",D69="Ja"),'Prismatris '!$F$98,IF(D69="Ja",'Prismatris '!$F$97,IF(C69="Ja",'Prismatris '!$F$96,'Prismatris '!$F$95))),IF('Prismatris '!$G$343=$J$219,IF(AND(C69="Ja",D69="Ja"),'Prismatris '!$G$98,IF(D69="Ja",'Prismatris '!$G$97,IF(C69="Ja",'Prismatris '!$G$96,'Prismatris '!$G$95))),IF('Prismatris '!$H$343=$J$219,IF(AND(C69="Ja",D69="Ja"),'Prismatris '!$H$98,IF(D69="Ja",'Prismatris '!$H$97,IF(C69="Ja",'Prismatris '!$H$96,'Prismatris '!$H$95)))))))))),"")</f>
        <v/>
      </c>
      <c r="K69" s="173"/>
      <c r="L69" s="129" t="str">
        <f>IF(B69&gt;0,IF('Prismatris '!$B$343=$J$219,'Prismatris '!B111,IF('Prismatris '!$C$343=$J$219,'Prismatris '!C111,IF('Prismatris '!$D$343=$J$219,'Prismatris '!D111,IF('Prismatris '!$E$343=$J$219,'Prismatris '!E111,IF('Prismatris '!$F$343=$J$219,'Prismatris '!F111,IF('Prismatris '!$G$343=$J$219,'Prismatris '!G111,IF('Prismatris '!$H$343=$J$219,'Prismatris '!H111))))))),"")</f>
        <v/>
      </c>
    </row>
    <row r="70" spans="2:12">
      <c r="B70" s="90"/>
      <c r="C70" s="40"/>
      <c r="D70" s="40"/>
      <c r="E70" s="40"/>
      <c r="F70" s="40"/>
      <c r="G70" s="40"/>
      <c r="H70" s="40"/>
      <c r="I70" s="40"/>
      <c r="J70" s="178" t="str">
        <f>IF(B70&gt;0,IF('Prismatris '!$B$343=$J$219,IF(AND(C70="Ja",D70="Ja"),'Prismatris '!$B$98,IF(D70="Ja",'Prismatris '!$B$97,IF(C70="Ja",'Prismatris '!$B$96,'Prismatris '!$B$95))),IF('Prismatris '!$C$343=$J$219,IF(AND(C70="Ja",D70="Ja"),'Prismatris '!$C$98,IF(D70="Ja",'Prismatris '!$C$97,IF(C70="Ja",'Prismatris '!$C$96,'Prismatris '!$C$95))),IF('Prismatris '!$D$343=$J$219,IF(AND(C70="Ja",D70="Ja"),'Prismatris '!$D$98,IF(D70="Ja",'Prismatris '!$D$97,IF(C70="Ja",'Prismatris '!$D$96,'Prismatris '!$D$95))),IF('Prismatris '!$E$343=$J$219,IF(AND(C70="Ja",D70="Ja"),'Prismatris '!$E$98,IF(D70="Ja",'Prismatris '!$E$97,IF(C70="Ja",'Prismatris '!$E$96,'Prismatris '!$E$95))),IF('Prismatris '!$F$343=$J$219,IF(AND(C70="Ja",D70="Ja"),'Prismatris '!$F$98,IF(D70="Ja",'Prismatris '!$F$97,IF(C70="Ja",'Prismatris '!$F$96,'Prismatris '!$F$95))),IF('Prismatris '!$G$343=$J$219,IF(AND(C70="Ja",D70="Ja"),'Prismatris '!$G$98,IF(D70="Ja",'Prismatris '!$G$97,IF(C70="Ja",'Prismatris '!$G$96,'Prismatris '!$G$95))),IF('Prismatris '!$H$343=$J$219,IF(AND(C70="Ja",D70="Ja"),'Prismatris '!$H$98,IF(D70="Ja",'Prismatris '!$H$97,IF(C70="Ja",'Prismatris '!$H$96,'Prismatris '!$H$95)))))))))),"")</f>
        <v/>
      </c>
      <c r="K70" s="173"/>
      <c r="L70" s="129" t="str">
        <f>IF(B70&gt;0,IF('Prismatris '!$B$343=$J$219,'Prismatris '!B112,IF('Prismatris '!$C$343=$J$219,'Prismatris '!C112,IF('Prismatris '!$D$343=$J$219,'Prismatris '!D112,IF('Prismatris '!$E$343=$J$219,'Prismatris '!E112,IF('Prismatris '!$F$343=$J$219,'Prismatris '!F112,IF('Prismatris '!$G$343=$J$219,'Prismatris '!G112,IF('Prismatris '!$H$343=$J$219,'Prismatris '!H112))))))),"")</f>
        <v/>
      </c>
    </row>
    <row r="71" spans="2:12" ht="14" thickBot="1">
      <c r="B71" s="42"/>
      <c r="C71" s="14"/>
      <c r="D71" s="14"/>
      <c r="E71" s="14"/>
      <c r="F71" s="14"/>
      <c r="G71" s="14"/>
      <c r="H71" s="14"/>
      <c r="I71" s="14"/>
      <c r="J71" s="14"/>
      <c r="K71" s="14"/>
      <c r="L71" s="27"/>
    </row>
    <row r="72" spans="2:12" ht="14" thickBot="1"/>
    <row r="73" spans="2:12">
      <c r="B73" s="160" t="s">
        <v>378</v>
      </c>
      <c r="C73" s="161"/>
      <c r="D73" s="161"/>
      <c r="E73" s="161"/>
      <c r="F73" s="24"/>
      <c r="G73" s="24"/>
      <c r="H73" s="24"/>
      <c r="I73" s="24"/>
      <c r="J73" s="24"/>
      <c r="K73" s="24"/>
      <c r="L73" s="25"/>
    </row>
    <row r="74" spans="2:12">
      <c r="B74" s="45"/>
      <c r="C74" s="174" t="s">
        <v>48</v>
      </c>
      <c r="D74" s="175"/>
      <c r="E74" s="175"/>
      <c r="F74" s="175"/>
      <c r="G74" s="175"/>
      <c r="H74" s="175"/>
      <c r="I74" s="176"/>
      <c r="J74" s="41"/>
      <c r="K74" s="41"/>
      <c r="L74" s="26"/>
    </row>
    <row r="75" spans="2:12" ht="40.5">
      <c r="B75" s="46" t="s">
        <v>12</v>
      </c>
      <c r="C75" s="50" t="s">
        <v>60</v>
      </c>
      <c r="D75" s="83" t="s">
        <v>58</v>
      </c>
      <c r="E75" s="84" t="s">
        <v>80</v>
      </c>
      <c r="F75" s="49" t="s">
        <v>162</v>
      </c>
      <c r="G75" s="49" t="s">
        <v>81</v>
      </c>
      <c r="H75" s="84" t="s">
        <v>171</v>
      </c>
      <c r="I75" s="84" t="s">
        <v>173</v>
      </c>
      <c r="J75" s="177" t="s">
        <v>44</v>
      </c>
      <c r="K75" s="171"/>
      <c r="L75" s="47" t="s">
        <v>10</v>
      </c>
    </row>
    <row r="76" spans="2:12">
      <c r="B76" s="90"/>
      <c r="C76" s="40"/>
      <c r="D76" s="40"/>
      <c r="E76" s="40"/>
      <c r="F76" s="40"/>
      <c r="G76" s="40"/>
      <c r="H76" s="40"/>
      <c r="I76" s="40"/>
      <c r="J76" s="178" t="str">
        <f>IF(B76&gt;0,IF('Prismatris '!$B$343=$J$219,IF(AND(C76="Ja",D76="Ja"),'Prismatris '!$B$120,IF(D76="Ja",'Prismatris '!$B$118,IF(C76="Ja",'Prismatris '!$B$119,'Prismatris '!$B$117))),IF('Prismatris '!$C$343=$J$219,IF(AND(C76="Ja",D76="Ja"),'Prismatris '!$C$120,IF(D76="Ja",'Prismatris '!$C$118,IF(C76="Ja",'Prismatris '!$C$119,'Prismatris '!$C$117))),IF('Prismatris '!$D$343=$J$219,IF(AND(C76="Ja",D76="Ja"),'Prismatris '!$D$120,IF(D76="Ja",'Prismatris '!$D$118,IF(C76="Ja",'Prismatris '!$D$119,'Prismatris '!$D$117))),IF('Prismatris '!$E$343=$J$219,IF(AND(C76="Ja",D76="Ja"),'Prismatris '!$E$120,IF(D76="Ja",'Prismatris '!$E$118,IF(C76="Ja",'Prismatris '!$E$119,'Prismatris '!$E$117))),IF('Prismatris '!$F$343=$J$219,IF(AND(C76="Ja",D76="Ja"),'Prismatris '!$F$120,IF(D76="Ja",'Prismatris '!$F$118,IF(C76="Ja",'Prismatris '!$F$119,'Prismatris '!$F$117))),IF('Prismatris '!$G$343=$J$219,IF(AND(C76="Ja",D76="Ja"),'Prismatris '!$G$120,IF(D76="Ja",'Prismatris '!$G$118,IF(C76="Ja",'Prismatris '!$G$119,'Prismatris '!$G$117))),IF('Prismatris '!$H$343=$J$219,IF(AND(C76="Ja",D76="Ja"),'Prismatris '!$H$120,IF(D76="Ja",'Prismatris '!$H$118,IF(C76="Ja",'Prismatris '!$H$119,'Prismatris '!$H$117)))))))))),"")</f>
        <v/>
      </c>
      <c r="K76" s="173"/>
      <c r="L76" s="129" t="str">
        <f>IF(B76&gt;0,IF('Prismatris '!$B$343=$J$219,'Prismatris '!B132,IF('Prismatris '!$C$343=$J$219,'Prismatris '!C132,IF('Prismatris '!$D$343=$J$219,'Prismatris '!D132,IF('Prismatris '!$E$343=$J$219,'Prismatris '!E132,IF('Prismatris '!$F$343=$J$219,'Prismatris '!F132,IF('Prismatris '!$G$343=$J$219,'Prismatris '!G132,IF('Prismatris '!$H$343=$J$219,'Prismatris '!H132))))))),"")</f>
        <v/>
      </c>
    </row>
    <row r="77" spans="2:12">
      <c r="B77" s="90"/>
      <c r="C77" s="40"/>
      <c r="D77" s="40"/>
      <c r="E77" s="40"/>
      <c r="F77" s="40"/>
      <c r="G77" s="40"/>
      <c r="H77" s="40"/>
      <c r="I77" s="40"/>
      <c r="J77" s="178" t="str">
        <f>IF(B77&gt;0,IF('Prismatris '!$B$343=$J$219,IF(AND(C77="Ja",D77="Ja"),'Prismatris '!$B$120,IF(D77="Ja",'Prismatris '!$B$118,IF(C77="Ja",'Prismatris '!$B$119,'Prismatris '!$B$117))),IF('Prismatris '!$C$343=$J$219,IF(AND(C77="Ja",D77="Ja"),'Prismatris '!$C$120,IF(D77="Ja",'Prismatris '!$C$118,IF(C77="Ja",'Prismatris '!$C$119,'Prismatris '!$C$117))),IF('Prismatris '!$D$343=$J$219,IF(AND(C77="Ja",D77="Ja"),'Prismatris '!$D$120,IF(D77="Ja",'Prismatris '!$D$118,IF(C77="Ja",'Prismatris '!$D$119,'Prismatris '!$D$117))),IF('Prismatris '!$E$343=$J$219,IF(AND(C77="Ja",D77="Ja"),'Prismatris '!$E$120,IF(D77="Ja",'Prismatris '!$E$118,IF(C77="Ja",'Prismatris '!$E$119,'Prismatris '!$E$117))),IF('Prismatris '!$F$343=$J$219,IF(AND(C77="Ja",D77="Ja"),'Prismatris '!$F$120,IF(D77="Ja",'Prismatris '!$F$118,IF(C77="Ja",'Prismatris '!$F$119,'Prismatris '!$F$117))),IF('Prismatris '!$G$343=$J$219,IF(AND(C77="Ja",D77="Ja"),'Prismatris '!$G$120,IF(D77="Ja",'Prismatris '!$G$118,IF(C77="Ja",'Prismatris '!$G$119,'Prismatris '!$G$117))),IF('Prismatris '!$H$343=$J$219,IF(AND(C77="Ja",D77="Ja"),'Prismatris '!$H$120,IF(D77="Ja",'Prismatris '!$H$118,IF(C77="Ja",'Prismatris '!$H$119,'Prismatris '!$H$117)))))))))),"")</f>
        <v/>
      </c>
      <c r="K77" s="173"/>
      <c r="L77" s="129" t="str">
        <f>IF(B77&gt;0,IF('Prismatris '!$B$343=$J$219,'Prismatris '!B133,IF('Prismatris '!$C$343=$J$219,'Prismatris '!C133,IF('Prismatris '!$D$343=$J$219,'Prismatris '!D133,IF('Prismatris '!$E$343=$J$219,'Prismatris '!E133,IF('Prismatris '!$F$343=$J$219,'Prismatris '!F133,IF('Prismatris '!$G$343=$J$219,'Prismatris '!G133,IF('Prismatris '!$H$343=$J$219,'Prismatris '!H133))))))),"")</f>
        <v/>
      </c>
    </row>
    <row r="78" spans="2:12">
      <c r="B78" s="90"/>
      <c r="C78" s="40"/>
      <c r="D78" s="40"/>
      <c r="E78" s="40"/>
      <c r="F78" s="40"/>
      <c r="G78" s="40"/>
      <c r="H78" s="40"/>
      <c r="I78" s="40"/>
      <c r="J78" s="178" t="str">
        <f>IF(B78&gt;0,IF('Prismatris '!$B$343=$J$219,IF(AND(C78="Ja",D78="Ja"),'Prismatris '!$B$120,IF(D78="Ja",'Prismatris '!$B$118,IF(C78="Ja",'Prismatris '!$B$119,'Prismatris '!$B$117))),IF('Prismatris '!$C$343=$J$219,IF(AND(C78="Ja",D78="Ja"),'Prismatris '!$C$120,IF(D78="Ja",'Prismatris '!$C$118,IF(C78="Ja",'Prismatris '!$C$119,'Prismatris '!$C$117))),IF('Prismatris '!$D$343=$J$219,IF(AND(C78="Ja",D78="Ja"),'Prismatris '!$D$120,IF(D78="Ja",'Prismatris '!$D$118,IF(C78="Ja",'Prismatris '!$D$119,'Prismatris '!$D$117))),IF('Prismatris '!$E$343=$J$219,IF(AND(C78="Ja",D78="Ja"),'Prismatris '!$E$120,IF(D78="Ja",'Prismatris '!$E$118,IF(C78="Ja",'Prismatris '!$E$119,'Prismatris '!$E$117))),IF('Prismatris '!$F$343=$J$219,IF(AND(C78="Ja",D78="Ja"),'Prismatris '!$F$120,IF(D78="Ja",'Prismatris '!$F$118,IF(C78="Ja",'Prismatris '!$F$119,'Prismatris '!$F$117))),IF('Prismatris '!$G$343=$J$219,IF(AND(C78="Ja",D78="Ja"),'Prismatris '!$G$120,IF(D78="Ja",'Prismatris '!$G$118,IF(C78="Ja",'Prismatris '!$G$119,'Prismatris '!$G$117))),IF('Prismatris '!$H$343=$J$219,IF(AND(C78="Ja",D78="Ja"),'Prismatris '!$H$120,IF(D78="Ja",'Prismatris '!$H$118,IF(C78="Ja",'Prismatris '!$H$119,'Prismatris '!$H$117)))))))))),"")</f>
        <v/>
      </c>
      <c r="K78" s="173"/>
      <c r="L78" s="129" t="str">
        <f>IF(B78&gt;0,IF('Prismatris '!$B$343=$J$219,'Prismatris '!B134,IF('Prismatris '!$C$343=$J$219,'Prismatris '!C134,IF('Prismatris '!$D$343=$J$219,'Prismatris '!D134,IF('Prismatris '!$E$343=$J$219,'Prismatris '!E134,IF('Prismatris '!$F$343=$J$219,'Prismatris '!F134,IF('Prismatris '!$G$343=$J$219,'Prismatris '!G134,IF('Prismatris '!$H$343=$J$219,'Prismatris '!H134))))))),"")</f>
        <v/>
      </c>
    </row>
    <row r="79" spans="2:12" ht="14" thickBot="1">
      <c r="B79" s="42"/>
      <c r="C79" s="14"/>
      <c r="D79" s="14"/>
      <c r="E79" s="14"/>
      <c r="F79" s="14"/>
      <c r="G79" s="14"/>
      <c r="H79" s="14"/>
      <c r="I79" s="14"/>
      <c r="J79" s="14"/>
      <c r="K79" s="14"/>
      <c r="L79" s="27"/>
    </row>
    <row r="80" spans="2:12" ht="14" thickBot="1"/>
    <row r="81" spans="2:12">
      <c r="B81" s="160" t="s">
        <v>379</v>
      </c>
      <c r="C81" s="161"/>
      <c r="D81" s="161"/>
      <c r="E81" s="161"/>
      <c r="F81" s="24"/>
      <c r="G81" s="24"/>
      <c r="H81" s="24"/>
      <c r="I81" s="24"/>
      <c r="J81" s="24"/>
      <c r="K81" s="24"/>
      <c r="L81" s="25"/>
    </row>
    <row r="82" spans="2:12">
      <c r="B82" s="45"/>
      <c r="C82" s="174" t="s">
        <v>48</v>
      </c>
      <c r="D82" s="175"/>
      <c r="E82" s="175"/>
      <c r="F82" s="175"/>
      <c r="G82" s="175"/>
      <c r="H82" s="175"/>
      <c r="I82" s="89"/>
      <c r="J82" s="41"/>
      <c r="K82" s="41"/>
      <c r="L82" s="26"/>
    </row>
    <row r="83" spans="2:12" ht="27">
      <c r="B83" s="46" t="s">
        <v>12</v>
      </c>
      <c r="C83" s="83" t="s">
        <v>58</v>
      </c>
      <c r="D83" s="84" t="s">
        <v>80</v>
      </c>
      <c r="E83" s="49" t="s">
        <v>162</v>
      </c>
      <c r="F83" s="49" t="s">
        <v>81</v>
      </c>
      <c r="G83" s="84" t="s">
        <v>171</v>
      </c>
      <c r="H83" s="84" t="s">
        <v>82</v>
      </c>
      <c r="I83" s="84" t="s">
        <v>172</v>
      </c>
      <c r="J83" s="177" t="s">
        <v>44</v>
      </c>
      <c r="K83" s="171"/>
      <c r="L83" s="47" t="s">
        <v>10</v>
      </c>
    </row>
    <row r="84" spans="2:12">
      <c r="B84" s="90"/>
      <c r="C84" s="40"/>
      <c r="D84" s="40"/>
      <c r="E84" s="40"/>
      <c r="F84" s="40"/>
      <c r="G84" s="40"/>
      <c r="H84" s="40"/>
      <c r="I84" s="40"/>
      <c r="J84" s="178" t="str">
        <f>IF(B84&gt;0,IF('Prismatris '!$B$343=$J$219,IF(C84="Ja",'Prismatris '!$B$140,'Prismatris '!$B$139),IF('Prismatris '!$C$343=$J$219,IF(C84="Ja",'Prismatris '!$C$140,'Prismatris '!$C$139),IF('Prismatris '!$D$343=$J$219,IF(C84="Ja",'Prismatris '!$D$140,'Prismatris '!$D$139),IF('Prismatris '!$E$343=$J$219,IF(C84="Ja",'Prismatris '!$E$140,'Prismatris '!$E$139),IF('Prismatris '!$F$343=$J$219,IF(C84="Ja",'Prismatris '!$F$140,'Prismatris '!$F$139),IF('Prismatris '!$G$343=$J$219,IF(C84="Ja",'Prismatris '!$G$140,'Prismatris '!$G$139),IF('Prismatris '!$H$343=$J$219,IF(C84="Ja",'Prismatris '!$H$140,'Prismatris '!$H$139)))))))),"")</f>
        <v/>
      </c>
      <c r="K84" s="173"/>
      <c r="L84" s="129" t="str">
        <f>IF(B84&gt;0,IF('Prismatris '!$B$343=$J$219,'Prismatris '!B154,IF('Prismatris '!$C$343=$J$219,'Prismatris '!C154,IF('Prismatris '!$D$343=$J$219,'Prismatris '!D154,IF('Prismatris '!$E$343=$J$219,'Prismatris '!E154,IF('Prismatris '!$F$343=$J$219,'Prismatris '!F154,IF('Prismatris '!$G$343=$J$219,'Prismatris '!G154,IF('Prismatris '!$H$343=$J$219,'Prismatris '!H154))))))),"")</f>
        <v/>
      </c>
    </row>
    <row r="85" spans="2:12">
      <c r="B85" s="90"/>
      <c r="C85" s="40"/>
      <c r="D85" s="40"/>
      <c r="E85" s="40"/>
      <c r="F85" s="40"/>
      <c r="G85" s="40"/>
      <c r="H85" s="40"/>
      <c r="I85" s="40"/>
      <c r="J85" s="178" t="str">
        <f>IF(B85&gt;0,IF('Prismatris '!$B$343=$J$219,IF(C85="Ja",'Prismatris '!$B$140,'Prismatris '!$B$139),IF('Prismatris '!$C$343=$J$219,IF(C85="Ja",'Prismatris '!$C$140,'Prismatris '!$C$39),IF('Prismatris '!$D$343=$J$219,IF(C85="Ja",'Prismatris '!$D$140,'Prismatris '!$D$139),IF('Prismatris '!$E$343=$J$219,IF(C85="Ja",'Prismatris '!$E$140,'Prismatris '!$E$139),IF('Prismatris '!$F$343=$J$219,IF(C85="Ja",'Prismatris '!$F$140,'Prismatris '!$F$139),IF('Prismatris '!$G$343=$J$219,IF(C85="Ja",'Prismatris '!$G$140,'Prismatris '!$G$139),IF('Prismatris '!$H$343=$J$219,IF(C85="Ja",'Prismatris '!$H$140,'Prismatris '!$H$139)))))))),"")</f>
        <v/>
      </c>
      <c r="K85" s="173"/>
      <c r="L85" s="129" t="str">
        <f>IF(B85&gt;0,IF('Prismatris '!$B$343=$J$219,'Prismatris '!B155,IF('Prismatris '!$C$343=$J$219,'Prismatris '!C155,IF('Prismatris '!$D$343=$J$219,'Prismatris '!D155,IF('Prismatris '!$E$343=$J$219,'Prismatris '!E155,IF('Prismatris '!$F$343=$J$219,'Prismatris '!F155,IF('Prismatris '!$G$343=$J$219,'Prismatris '!G155,IF('Prismatris '!$H$343=$J$219,'Prismatris '!H155))))))),"")</f>
        <v/>
      </c>
    </row>
    <row r="86" spans="2:12">
      <c r="B86" s="90"/>
      <c r="C86" s="40"/>
      <c r="D86" s="40"/>
      <c r="E86" s="40"/>
      <c r="F86" s="40"/>
      <c r="G86" s="40"/>
      <c r="H86" s="40"/>
      <c r="I86" s="40"/>
      <c r="J86" s="178" t="str">
        <f>IF(B86&gt;0,IF('Prismatris '!$B$343=$J$219,IF(C86="Ja",'Prismatris '!$B$140,'Prismatris '!$B$139),IF('Prismatris '!$C$343=$J$219,IF(C86="Ja",'Prismatris '!$C$140,'Prismatris '!$C$39),IF('Prismatris '!$D$343=$J$219,IF(C86="Ja",'Prismatris '!$D$140,'Prismatris '!$D$139),IF('Prismatris '!$E$343=$J$219,IF(C86="Ja",'Prismatris '!$E$140,'Prismatris '!$E$139),IF('Prismatris '!$F$343=$J$219,IF(C86="Ja",'Prismatris '!$F$140,'Prismatris '!$F$139),IF('Prismatris '!$G$343=$J$219,IF(C86="Ja",'Prismatris '!$G$140,'Prismatris '!$G$139),IF('Prismatris '!$H$343=$J$219,IF(C86="Ja",'Prismatris '!$H$140,'Prismatris '!$H$139)))))))),"")</f>
        <v/>
      </c>
      <c r="K86" s="173"/>
      <c r="L86" s="129" t="str">
        <f>IF(B86&gt;0,IF('Prismatris '!$B$343=$J$219,'Prismatris '!B156,IF('Prismatris '!$C$343=$J$219,'Prismatris '!C156,IF('Prismatris '!$D$343=$J$219,'Prismatris '!D156,IF('Prismatris '!$E$343=$J$219,'Prismatris '!E156,IF('Prismatris '!$F$343=$J$219,'Prismatris '!F156,IF('Prismatris '!$G$343=$J$219,'Prismatris '!G156,IF('Prismatris '!$H$343=$J$219,'Prismatris '!H156))))))),"")</f>
        <v/>
      </c>
    </row>
    <row r="87" spans="2:12" ht="14" thickBot="1">
      <c r="B87" s="42"/>
      <c r="C87" s="14"/>
      <c r="D87" s="14"/>
      <c r="E87" s="14"/>
      <c r="F87" s="14"/>
      <c r="G87" s="14"/>
      <c r="H87" s="14"/>
      <c r="I87" s="14"/>
      <c r="J87" s="14"/>
      <c r="K87" s="14"/>
      <c r="L87" s="27"/>
    </row>
    <row r="88" spans="2:12" ht="14" thickBot="1"/>
    <row r="89" spans="2:12">
      <c r="B89" s="160" t="s">
        <v>380</v>
      </c>
      <c r="C89" s="161"/>
      <c r="D89" s="161"/>
      <c r="E89" s="161"/>
      <c r="F89" s="24"/>
      <c r="G89" s="24"/>
      <c r="H89" s="24"/>
      <c r="I89" s="24"/>
      <c r="J89" s="24"/>
      <c r="K89" s="24"/>
      <c r="L89" s="25"/>
    </row>
    <row r="90" spans="2:12">
      <c r="B90" s="45"/>
      <c r="C90" s="174" t="s">
        <v>48</v>
      </c>
      <c r="D90" s="175"/>
      <c r="E90" s="175"/>
      <c r="F90" s="175"/>
      <c r="G90" s="175"/>
      <c r="H90" s="175"/>
      <c r="I90" s="89"/>
      <c r="J90" s="41"/>
      <c r="K90" s="41"/>
      <c r="L90" s="26"/>
    </row>
    <row r="91" spans="2:12" ht="27">
      <c r="B91" s="46" t="s">
        <v>12</v>
      </c>
      <c r="C91" s="83" t="s">
        <v>58</v>
      </c>
      <c r="D91" s="84" t="s">
        <v>80</v>
      </c>
      <c r="E91" s="49" t="s">
        <v>162</v>
      </c>
      <c r="F91" s="49" t="s">
        <v>81</v>
      </c>
      <c r="G91" s="84" t="s">
        <v>171</v>
      </c>
      <c r="H91" s="84" t="s">
        <v>82</v>
      </c>
      <c r="I91" s="84" t="s">
        <v>172</v>
      </c>
      <c r="J91" s="177" t="s">
        <v>44</v>
      </c>
      <c r="K91" s="171"/>
      <c r="L91" s="47" t="s">
        <v>10</v>
      </c>
    </row>
    <row r="92" spans="2:12">
      <c r="B92" s="90"/>
      <c r="C92" s="40"/>
      <c r="D92" s="40"/>
      <c r="E92" s="40"/>
      <c r="F92" s="40"/>
      <c r="G92" s="40"/>
      <c r="H92" s="40"/>
      <c r="I92" s="40"/>
      <c r="J92" s="178" t="str">
        <f>IF(B92&gt;0,IF('Prismatris '!$B$343=$J$219,IF(C92="Ja",'Prismatris '!$B$162,'Prismatris '!$B$161),IF('Prismatris '!$C$343=$J$219,IF(C92="Ja",'Prismatris '!$C$162,'Prismatris '!$C$161),IF('Prismatris '!$D$343=$J$219,IF(C92="Ja",'Prismatris '!$D$162,'Prismatris '!$D$161),IF('Prismatris '!$E$343=$J$219,IF(C92="Ja",'Prismatris '!$E$162,'Prismatris '!$E$161),IF('Prismatris '!$F$343=$J$219,IF(C92="Ja",'Prismatris '!$F$162,'Prismatris '!$F$161),IF('Prismatris '!$G$343=$J$219,IF(C92="Ja",'Prismatris '!$G$162,'Prismatris '!$G$161),IF('Prismatris '!$H$343=$J$219,IF(C92="Ja",'Prismatris '!$H$162,'Prismatris '!$H$161)))))))),"")</f>
        <v/>
      </c>
      <c r="K92" s="173"/>
      <c r="L92" s="129" t="str">
        <f>IF(B92&gt;0,IF('Prismatris '!$B$343=$J$219,'Prismatris '!B176,IF('Prismatris '!$C$343=$J$219,'Prismatris '!C176,IF('Prismatris '!$D$343=$J$219,'Prismatris '!D176,IF('Prismatris '!$E$343=$J$219,'Prismatris '!E176,IF('Prismatris '!$F$343=$J$219,'Prismatris '!F176,IF('Prismatris '!$G$343=$J$219,'Prismatris '!G176,IF('Prismatris '!$H$343=$J$219,'Prismatris '!H176))))))),"")</f>
        <v/>
      </c>
    </row>
    <row r="93" spans="2:12">
      <c r="B93" s="90"/>
      <c r="C93" s="40"/>
      <c r="D93" s="40"/>
      <c r="E93" s="40"/>
      <c r="F93" s="40"/>
      <c r="G93" s="40"/>
      <c r="H93" s="40"/>
      <c r="I93" s="40"/>
      <c r="J93" s="178" t="str">
        <f>IF(B93&gt;0,IF('Prismatris '!$B$343=$J$219,IF(C93="Ja",'Prismatris '!$B$162,'Prismatris '!$B$161),IF('Prismatris '!$C$343=$J$219,IF(C93="Ja",'Prismatris '!$C$162,'Prismatris '!$C$161),IF('Prismatris '!$D$343=$J$219,IF(C93="Ja",'Prismatris '!$D$162,'Prismatris '!$D$161),IF('Prismatris '!$E$343=$J$219,IF(C93="Ja",'Prismatris '!$E$162,'Prismatris '!$E$161),IF('Prismatris '!$F$343=$J$219,IF(C93="Ja",'Prismatris '!$F$162,'Prismatris '!$F$161),IF('Prismatris '!$G$343=$J$219,IF(C93="Ja",'Prismatris '!$G$162,'Prismatris '!$G$161),IF('Prismatris '!$H$343=$J$219,IF(C93="Ja",'Prismatris '!$H$162,'Prismatris '!$H$161)))))))),"")</f>
        <v/>
      </c>
      <c r="K93" s="173"/>
      <c r="L93" s="129" t="str">
        <f>IF(B93&gt;0,IF('Prismatris '!$B$343=$J$219,'Prismatris '!B177,IF('Prismatris '!$C$343=$J$219,'Prismatris '!C177,IF('Prismatris '!$D$343=$J$219,'Prismatris '!D177,IF('Prismatris '!$E$343=$J$219,'Prismatris '!E177,IF('Prismatris '!$F$343=$J$219,'Prismatris '!F177,IF('Prismatris '!$G$343=$J$219,'Prismatris '!G177,IF('Prismatris '!$H$343=$J$219,'Prismatris '!H177))))))),"")</f>
        <v/>
      </c>
    </row>
    <row r="94" spans="2:12">
      <c r="B94" s="90"/>
      <c r="C94" s="40"/>
      <c r="D94" s="40"/>
      <c r="E94" s="40"/>
      <c r="F94" s="40"/>
      <c r="G94" s="40"/>
      <c r="H94" s="40"/>
      <c r="I94" s="40"/>
      <c r="J94" s="178" t="str">
        <f>IF(B94&gt;0,IF('Prismatris '!$B$343=$J$219,IF(C94="Ja",'Prismatris '!$B$162,'Prismatris '!$B$161),IF('Prismatris '!$C$343=$J$219,IF(C94="Ja",'Prismatris '!$C$162,'Prismatris '!$C$161),IF('Prismatris '!$D$343=$J$219,IF(C94="Ja",'Prismatris '!$D$162,'Prismatris '!$D$161),IF('Prismatris '!$E$343=$J$219,IF(C94="Ja",'Prismatris '!$E$162,'Prismatris '!$E$161),IF('Prismatris '!$F$343=$J$219,IF(C94="Ja",'Prismatris '!$F$162,'Prismatris '!$F$161),IF('Prismatris '!$G$343=$J$219,IF(C94="Ja",'Prismatris '!$G$162,'Prismatris '!$G$161),IF('Prismatris '!$H$343=$J$219,IF(C94="Ja",'Prismatris '!$H$162,'Prismatris '!$H$161)))))))),"")</f>
        <v/>
      </c>
      <c r="K94" s="173"/>
      <c r="L94" s="129" t="str">
        <f>IF(B94&gt;0,IF('Prismatris '!$B$343=$J$219,'Prismatris '!B178,IF('Prismatris '!$C$343=$J$219,'Prismatris '!C178,IF('Prismatris '!$D$343=$J$219,'Prismatris '!D178,IF('Prismatris '!$E$343=$J$219,'Prismatris '!E178,IF('Prismatris '!$F$343=$J$219,'Prismatris '!F178,IF('Prismatris '!$G$343=$J$219,'Prismatris '!G178,IF('Prismatris '!$H$343=$J$219,'Prismatris '!H178))))))),"")</f>
        <v/>
      </c>
    </row>
    <row r="95" spans="2:12" ht="14" thickBot="1">
      <c r="B95" s="42"/>
      <c r="C95" s="14"/>
      <c r="D95" s="14"/>
      <c r="E95" s="14"/>
      <c r="F95" s="14"/>
      <c r="G95" s="14"/>
      <c r="H95" s="14"/>
      <c r="I95" s="14"/>
      <c r="J95" s="14"/>
      <c r="K95" s="14"/>
      <c r="L95" s="27"/>
    </row>
    <row r="96" spans="2:12" ht="14" thickBot="1"/>
    <row r="97" spans="2:12">
      <c r="B97" s="160" t="s">
        <v>113</v>
      </c>
      <c r="C97" s="161"/>
      <c r="D97" s="161"/>
      <c r="E97" s="161"/>
      <c r="F97" s="24"/>
      <c r="G97" s="24"/>
      <c r="H97" s="24"/>
      <c r="I97" s="24"/>
      <c r="J97" s="24"/>
      <c r="K97" s="24"/>
      <c r="L97" s="25"/>
    </row>
    <row r="98" spans="2:12">
      <c r="B98" s="45"/>
      <c r="C98" s="174" t="s">
        <v>48</v>
      </c>
      <c r="D98" s="175"/>
      <c r="E98" s="175"/>
      <c r="F98" s="175"/>
      <c r="G98" s="176"/>
      <c r="H98" s="10"/>
      <c r="I98" s="10"/>
      <c r="J98" s="41"/>
      <c r="K98" s="41"/>
      <c r="L98" s="26"/>
    </row>
    <row r="99" spans="2:12" ht="45" customHeight="1">
      <c r="B99" s="46" t="s">
        <v>12</v>
      </c>
      <c r="C99" s="50" t="s">
        <v>265</v>
      </c>
      <c r="D99" s="68" t="s">
        <v>114</v>
      </c>
      <c r="E99" s="49" t="s">
        <v>162</v>
      </c>
      <c r="F99" s="49" t="s">
        <v>182</v>
      </c>
      <c r="G99" s="105" t="s">
        <v>115</v>
      </c>
      <c r="H99" s="100"/>
      <c r="I99" s="60"/>
      <c r="J99" s="170" t="s">
        <v>44</v>
      </c>
      <c r="K99" s="171"/>
      <c r="L99" s="47" t="s">
        <v>10</v>
      </c>
    </row>
    <row r="100" spans="2:12">
      <c r="B100" s="90"/>
      <c r="C100" s="40"/>
      <c r="D100" s="40"/>
      <c r="E100" s="40"/>
      <c r="F100" s="40"/>
      <c r="G100" s="59"/>
      <c r="H100" s="55"/>
      <c r="I100" s="61"/>
      <c r="J100" s="172" t="str">
        <f>IF(B100&gt;0,IF('Prismatris '!$B$343=$J$219,IF(C100="Ja",'Prismatris '!$B$184,'Prismatris '!$B$183),IF('Prismatris '!$C$343=$J$219,IF(C100="Ja",'Prismatris '!$C$184,'Prismatris '!$C$183),IF('Prismatris '!$D$343=$J$219,IF(C100="Ja",'Prismatris '!$D$184,'Prismatris '!$D$183),IF('Prismatris '!$E$343=$J$219,IF(C100="Ja",'Prismatris '!$E$184,'Prismatris '!$E$183),IF('Prismatris '!$F$343=$J$219,IF(C100="Ja",'Prismatris '!$F$184,'Prismatris '!$F$183),IF('Prismatris '!$G$343=$J$219,IF(C100="Ja",'Prismatris '!$G$184,'Prismatris '!$G$183),IF('Prismatris '!$H$343=$J$219,IF(C100="Ja",'Prismatris '!$H$184,'Prismatris '!$H$183)))))))),"")</f>
        <v/>
      </c>
      <c r="K100" s="173"/>
      <c r="L100" s="129" t="str">
        <f>IF(B100&gt;0,IF('Prismatris '!$B$343=$J$219,'Prismatris '!B193,IF('Prismatris '!$C$343=$J$219,'Prismatris '!C193,IF('Prismatris '!$D$343=$J$219,'Prismatris '!D193,IF('Prismatris '!$E$343=$J$219,'Prismatris '!E193,IF('Prismatris '!$F$343=$J$219,'Prismatris '!F193,IF('Prismatris '!$G$343=$J$219,'Prismatris '!G193,IF('Prismatris '!$H$343=$J$219,'Prismatris '!H193))))))),"")</f>
        <v/>
      </c>
    </row>
    <row r="101" spans="2:12">
      <c r="B101" s="90"/>
      <c r="C101" s="40"/>
      <c r="D101" s="40"/>
      <c r="E101" s="40"/>
      <c r="F101" s="40"/>
      <c r="G101" s="59"/>
      <c r="H101" s="55"/>
      <c r="I101" s="61"/>
      <c r="J101" s="172" t="str">
        <f>IF(B101&gt;0,IF('Prismatris '!$B$343=$J$219,IF(C101="Ja",'Prismatris '!$B$184,'Prismatris '!$B$183),IF('Prismatris '!$C$343=$J$219,IF(C101="Ja",'Prismatris '!$C$184,'Prismatris '!$C$183),IF('Prismatris '!$D$343=$J$219,IF(C101="Ja",'Prismatris '!$D$184,'Prismatris '!$D$183),IF('Prismatris '!$E$343=$J$219,IF(C101="Ja",'Prismatris '!$E$184,'Prismatris '!$E$183),IF('Prismatris '!$F$343=$J$219,IF(C101="Ja",'Prismatris '!$F$184,'Prismatris '!$F$183),IF('Prismatris '!$G$343=$J$219,IF(C101="Ja",'Prismatris '!$G$184,'Prismatris '!$G$183),IF('Prismatris '!$H$343=$J$219,IF(C101="Ja",'Prismatris '!$H$184,'Prismatris '!$H$183)))))))),"")</f>
        <v/>
      </c>
      <c r="K101" s="173"/>
      <c r="L101" s="129" t="str">
        <f>IF(B101&gt;0,IF('Prismatris '!$B$343=$J$219,'Prismatris '!B194,IF('Prismatris '!$C$343=$J$219,'Prismatris '!C194,IF('Prismatris '!$D$343=$J$219,'Prismatris '!D194,IF('Prismatris '!$E$343=$J$219,'Prismatris '!E194,IF('Prismatris '!$F$343=$J$219,'Prismatris '!F194,IF('Prismatris '!$G$343=$J$219,'Prismatris '!G194,IF('Prismatris '!$H$343=$J$219,'Prismatris '!H194))))))),"")</f>
        <v/>
      </c>
    </row>
    <row r="102" spans="2:12">
      <c r="B102" s="90"/>
      <c r="C102" s="40"/>
      <c r="D102" s="40"/>
      <c r="E102" s="40"/>
      <c r="F102" s="40"/>
      <c r="G102" s="59"/>
      <c r="H102" s="56"/>
      <c r="I102" s="62"/>
      <c r="J102" s="172" t="str">
        <f>IF(B102&gt;0,IF('Prismatris '!$B$343=$J$219,IF(C102="Ja",'Prismatris '!$B$184,'Prismatris '!$B$183),IF('Prismatris '!$C$343=$J$219,IF(C102="Ja",'Prismatris '!$C$184,'Prismatris '!$C$183),IF('Prismatris '!$D$343=$J$219,IF(C102="Ja",'Prismatris '!$D$184,'Prismatris '!$D$183),IF('Prismatris '!$E$343=$J$219,IF(C102="Ja",'Prismatris '!$E$184,'Prismatris '!$E$183),IF('Prismatris '!$F$343=$J$219,IF(C102="Ja",'Prismatris '!$F$184,'Prismatris '!$F$183),IF('Prismatris '!$G$343=$J$219,IF(C102="Ja",'Prismatris '!$G$184,'Prismatris '!$G$183),IF('Prismatris '!$H$343=$J$219,IF(C102="Ja",'Prismatris '!$H$184,'Prismatris '!$H$183)))))))),"")</f>
        <v/>
      </c>
      <c r="K102" s="173"/>
      <c r="L102" s="129" t="str">
        <f>IF(B102&gt;0,IF('Prismatris '!$B$343=$J$219,'Prismatris '!B195,IF('Prismatris '!$C$343=$J$219,'Prismatris '!C195,IF('Prismatris '!$D$343=$J$219,'Prismatris '!D195,IF('Prismatris '!$E$343=$J$219,'Prismatris '!E195,IF('Prismatris '!$F$343=$J$219,'Prismatris '!F195,IF('Prismatris '!$G$343=$J$219,'Prismatris '!G195,IF('Prismatris '!$H$343=$J$219,'Prismatris '!H195))))))),"")</f>
        <v/>
      </c>
    </row>
    <row r="103" spans="2:12" ht="14" thickBot="1">
      <c r="B103" s="42"/>
      <c r="C103" s="14"/>
      <c r="D103" s="14"/>
      <c r="E103" s="14"/>
      <c r="F103" s="14"/>
      <c r="G103" s="14"/>
      <c r="H103" s="14"/>
      <c r="I103" s="14"/>
      <c r="J103" s="14"/>
      <c r="K103" s="14"/>
      <c r="L103" s="27"/>
    </row>
    <row r="104" spans="2:12" ht="14" thickBot="1"/>
    <row r="105" spans="2:12">
      <c r="B105" s="160" t="s">
        <v>181</v>
      </c>
      <c r="C105" s="161"/>
      <c r="D105" s="161"/>
      <c r="E105" s="161"/>
      <c r="F105" s="24"/>
      <c r="G105" s="24"/>
      <c r="H105" s="24"/>
      <c r="I105" s="24"/>
      <c r="J105" s="24"/>
      <c r="K105" s="24"/>
      <c r="L105" s="25"/>
    </row>
    <row r="106" spans="2:12">
      <c r="B106" s="45"/>
      <c r="C106" s="174" t="s">
        <v>48</v>
      </c>
      <c r="D106" s="175"/>
      <c r="E106" s="175"/>
      <c r="F106" s="175"/>
      <c r="G106" s="176"/>
      <c r="H106" s="10"/>
      <c r="I106" s="10"/>
      <c r="J106" s="41"/>
      <c r="K106" s="41"/>
      <c r="L106" s="26"/>
    </row>
    <row r="107" spans="2:12" ht="27">
      <c r="B107" s="46" t="s">
        <v>12</v>
      </c>
      <c r="C107" s="50" t="s">
        <v>265</v>
      </c>
      <c r="D107" s="68" t="s">
        <v>114</v>
      </c>
      <c r="E107" s="49" t="s">
        <v>162</v>
      </c>
      <c r="F107" s="49" t="s">
        <v>182</v>
      </c>
      <c r="G107" s="48" t="s">
        <v>115</v>
      </c>
      <c r="H107" s="100"/>
      <c r="I107" s="60"/>
      <c r="J107" s="170" t="s">
        <v>44</v>
      </c>
      <c r="K107" s="171"/>
      <c r="L107" s="47" t="s">
        <v>10</v>
      </c>
    </row>
    <row r="108" spans="2:12">
      <c r="B108" s="90"/>
      <c r="C108" s="40"/>
      <c r="D108" s="40"/>
      <c r="E108" s="40"/>
      <c r="F108" s="40"/>
      <c r="G108" s="40"/>
      <c r="H108" s="55"/>
      <c r="I108" s="61"/>
      <c r="J108" s="172" t="str">
        <f>IF(B108&gt;0,IF('Prismatris '!$B$343=$J$219,IF(C108="Ja",'Prismatris '!$B$202,'Prismatris '!$B$201),IF('Prismatris '!$C$343=$J$219,IF(C108="Ja",'Prismatris '!$C$202,'Prismatris '!$C$201),IF('Prismatris '!$D$343=$J$219,IF(C108="Ja",'Prismatris '!$D$202,'Prismatris '!$D$201),IF('Prismatris '!$E$343=$J$219,IF(C108="Ja",'Prismatris '!$E$202,'Prismatris '!$E$201),IF('Prismatris '!$F$343=$J$219,IF(C108="Ja",'Prismatris '!$F$202,'Prismatris '!$F$201),IF('Prismatris '!$G$343=$J$219,IF(C108="Ja",'Prismatris '!$G$202,'Prismatris '!$G$201),IF('Prismatris '!$H$343=$J$219,IF(C108="Ja",'Prismatris '!$H$202,'Prismatris '!$H$201)))))))),"")</f>
        <v/>
      </c>
      <c r="K108" s="173"/>
      <c r="L108" s="129" t="str">
        <f>IF(B108&gt;0,IF('Prismatris '!$B$343=$J$219,'Prismatris '!B211,IF('Prismatris '!$C$343=$J$219,'Prismatris '!C211,IF('Prismatris '!$D$343=$J$219,'Prismatris '!D211,IF('Prismatris '!$E$343=$J$219,'Prismatris '!E211,IF('Prismatris '!$F$343=$J$219,'Prismatris '!F211,IF('Prismatris '!$G$343=$J$219,'Prismatris '!G211,IF('Prismatris '!$H$343=$J$219,'Prismatris '!H211))))))),"")</f>
        <v/>
      </c>
    </row>
    <row r="109" spans="2:12">
      <c r="B109" s="90"/>
      <c r="C109" s="40"/>
      <c r="D109" s="40"/>
      <c r="E109" s="40"/>
      <c r="F109" s="40"/>
      <c r="G109" s="40"/>
      <c r="H109" s="55"/>
      <c r="I109" s="61"/>
      <c r="J109" s="172" t="str">
        <f>IF(B109&gt;0,IF('Prismatris '!$B$343=$J$219,IF(C109="Ja",'Prismatris '!$B$202,'Prismatris '!$B$201),IF('Prismatris '!$C$343=$J$219,IF(C109="Ja",'Prismatris '!$C$202,'Prismatris '!$C$201),IF('Prismatris '!$D$343=$J$219,IF(C109="Ja",'Prismatris '!$D$202,'Prismatris '!$D$201),IF('Prismatris '!$E$343=$J$219,IF(C109="Ja",'Prismatris '!$E$202,'Prismatris '!$E$201),IF('Prismatris '!$F$343=$J$219,IF(C109="Ja",'Prismatris '!$F$202,'Prismatris '!$F$201),IF('Prismatris '!$G$343=$J$219,IF(C109="Ja",'Prismatris '!$G$202,'Prismatris '!$G$201),IF('Prismatris '!$H$343=$J$219,IF(C109="Ja",'Prismatris '!$H$202,'Prismatris '!$H$201)))))))),"")</f>
        <v/>
      </c>
      <c r="K109" s="173"/>
      <c r="L109" s="129" t="str">
        <f>IF(B109&gt;0,IF('Prismatris '!$B$343=$J$219,'Prismatris '!B212,IF('Prismatris '!$C$343=$J$219,'Prismatris '!C212,IF('Prismatris '!$D$343=$J$219,'Prismatris '!D212,IF('Prismatris '!$E$343=$J$219,'Prismatris '!E212,IF('Prismatris '!$F$343=$J$219,'Prismatris '!F212,IF('Prismatris '!$G$343=$J$219,'Prismatris '!G212,IF('Prismatris '!$H$343=$J$219,'Prismatris '!H212))))))),"")</f>
        <v/>
      </c>
    </row>
    <row r="110" spans="2:12">
      <c r="B110" s="90"/>
      <c r="C110" s="40"/>
      <c r="D110" s="40"/>
      <c r="E110" s="40"/>
      <c r="F110" s="40"/>
      <c r="G110" s="40"/>
      <c r="H110" s="56"/>
      <c r="I110" s="62"/>
      <c r="J110" s="172" t="str">
        <f>IF(B110&gt;0,IF('Prismatris '!$B$343=$J$219,IF(C110="Ja",'Prismatris '!$B$202,'Prismatris '!$B$201),IF('Prismatris '!$C$343=$J$219,IF(C110="Ja",'Prismatris '!$C$202,'Prismatris '!$C$201),IF('Prismatris '!$D$343=$J$219,IF(C110="Ja",'Prismatris '!$D$202,'Prismatris '!$D$201),IF('Prismatris '!$E$343=$J$219,IF(C110="Ja",'Prismatris '!$E$202,'Prismatris '!$E$201),IF('Prismatris '!$F$343=$J$219,IF(C110="Ja",'Prismatris '!$F$202,'Prismatris '!$F$201),IF('Prismatris '!$G$343=$J$219,IF(C110="Ja",'Prismatris '!$G$202,'Prismatris '!$G$201),IF('Prismatris '!$H$343=$J$219,IF(C110="Ja",'Prismatris '!$H$202,'Prismatris '!$H$201)))))))),"")</f>
        <v/>
      </c>
      <c r="K110" s="173"/>
      <c r="L110" s="129" t="str">
        <f>IF(B110&gt;0,IF('Prismatris '!$B$343=$J$219,'Prismatris '!B213,IF('Prismatris '!$C$343=$J$219,'Prismatris '!C213,IF('Prismatris '!$D$343=$J$219,'Prismatris '!D213,IF('Prismatris '!$E$343=$J$219,'Prismatris '!E213,IF('Prismatris '!$F$343=$J$219,'Prismatris '!F213,IF('Prismatris '!$G$343=$J$219,'Prismatris '!G213,IF('Prismatris '!$H$343=$J$219,'Prismatris '!H213))))))),"")</f>
        <v/>
      </c>
    </row>
    <row r="111" spans="2:12" ht="14" thickBot="1">
      <c r="B111" s="42"/>
      <c r="C111" s="14"/>
      <c r="D111" s="14"/>
      <c r="E111" s="14"/>
      <c r="F111" s="14"/>
      <c r="G111" s="14"/>
      <c r="H111" s="14"/>
      <c r="I111" s="14"/>
      <c r="J111" s="14"/>
      <c r="K111" s="14"/>
      <c r="L111" s="27"/>
    </row>
    <row r="112" spans="2:12" ht="14" thickBot="1"/>
    <row r="113" spans="2:12">
      <c r="B113" s="160" t="s">
        <v>183</v>
      </c>
      <c r="C113" s="161"/>
      <c r="D113" s="161"/>
      <c r="E113" s="161"/>
      <c r="F113" s="53"/>
      <c r="G113" s="53"/>
      <c r="H113" s="24"/>
      <c r="I113" s="24"/>
      <c r="J113" s="24"/>
      <c r="K113" s="24"/>
      <c r="L113" s="25"/>
    </row>
    <row r="114" spans="2:12" ht="27">
      <c r="B114" s="45"/>
      <c r="C114" s="28" t="s">
        <v>48</v>
      </c>
      <c r="D114" s="9"/>
      <c r="E114" s="41"/>
      <c r="F114" s="41"/>
      <c r="G114" s="41"/>
      <c r="H114" s="41"/>
      <c r="I114" s="10"/>
      <c r="J114" s="10"/>
      <c r="K114" s="10"/>
      <c r="L114" s="26"/>
    </row>
    <row r="115" spans="2:12" ht="27">
      <c r="B115" s="69" t="s">
        <v>116</v>
      </c>
      <c r="C115" s="106" t="s">
        <v>117</v>
      </c>
      <c r="D115" s="107"/>
      <c r="E115" s="70"/>
      <c r="F115" s="70"/>
      <c r="G115" s="70"/>
      <c r="H115" s="70"/>
      <c r="I115" s="71"/>
      <c r="J115" s="162" t="s">
        <v>118</v>
      </c>
      <c r="K115" s="162"/>
      <c r="L115" s="72" t="s">
        <v>10</v>
      </c>
    </row>
    <row r="116" spans="2:12">
      <c r="B116" s="90"/>
      <c r="C116" s="40"/>
      <c r="D116" s="73"/>
      <c r="E116" s="10"/>
      <c r="I116" s="61"/>
      <c r="J116" s="159" t="str">
        <f>IF(B116&gt;0,IF('Prismatris '!$B$343=$J$219,'Prismatris '!$B$218,IF('Prismatris '!$C$343=$J$219,'Prismatris '!$C$218,IF('Prismatris '!$D$343=$J$219,'Prismatris '!$D$218,IF('Prismatris '!$E$343=$J$219,'Prismatris '!$E$218,IF('Prismatris '!$F$343=$J$219,'Prismatris '!$F$218,IF('Prismatris '!$G$343=$J$219,'Prismatris '!$G$218,IF('Prismatris '!$H$343=$J$219,'Prismatris '!$H$218))))))),"")</f>
        <v/>
      </c>
      <c r="K116" s="159"/>
      <c r="L116" s="129" t="str">
        <f>IF(B116&gt;0,IF('Prismatris '!$B$343=$J$219,'Prismatris '!B222,IF('Prismatris '!$C$343=$J$219,'Prismatris '!C222,IF('Prismatris '!$D$343=$J$219,'Prismatris '!D222,IF('Prismatris '!$E$343=$J$219,'Prismatris '!E222,IF('Prismatris '!$F$343=$J$219,'Prismatris '!F222,IF('Prismatris '!$G$343=$J$219,'Prismatris '!G222,IF('Prismatris '!$H$343=$J$219,'Prismatris '!H222))))))),"")</f>
        <v/>
      </c>
    </row>
    <row r="117" spans="2:12">
      <c r="B117" s="90"/>
      <c r="C117" s="40"/>
      <c r="D117" s="73"/>
      <c r="E117" s="10"/>
      <c r="I117" s="61"/>
      <c r="J117" s="159" t="str">
        <f>IF(B117&gt;0,IF('Prismatris '!$B$343=$J$219,'Prismatris '!$B$218,IF('Prismatris '!$C$343=$J$219,'Prismatris '!$C$218,IF('Prismatris '!$D$343=$J$219,'Prismatris '!$D$218,IF('Prismatris '!$E$343=$J$219,'Prismatris '!$E$218,IF('Prismatris '!$F$343=$J$219,'Prismatris '!$F$218,IF('Prismatris '!$G$343=$J$219,'Prismatris '!$G$218)))))),"")</f>
        <v/>
      </c>
      <c r="K117" s="159"/>
      <c r="L117" s="129" t="str">
        <f>IF(B117&gt;0,IF('Prismatris '!$B$343=$J$219,'Prismatris '!B223,IF('Prismatris '!$C$343=$J$219,'Prismatris '!C223,IF('Prismatris '!$D$343=$J$219,'Prismatris '!D223,IF('Prismatris '!$E$343=$J$219,'Prismatris '!E223,IF('Prismatris '!$F$343=$J$219,'Prismatris '!F223,IF('Prismatris '!$G$343=$J$219,'Prismatris '!G223,IF('Prismatris '!$H$343=$J$219,'Prismatris '!H223))))))),"")</f>
        <v/>
      </c>
    </row>
    <row r="118" spans="2:12">
      <c r="B118" s="90"/>
      <c r="C118" s="40"/>
      <c r="D118" s="74"/>
      <c r="E118" s="108"/>
      <c r="F118" s="57"/>
      <c r="G118" s="57"/>
      <c r="H118" s="57"/>
      <c r="I118" s="62"/>
      <c r="J118" s="159" t="str">
        <f>IF(B118&gt;0,IF('Prismatris '!$B$343=$J$219,'Prismatris '!$B$218,IF('Prismatris '!$C$343=$J$219,'Prismatris '!$C$218,IF('Prismatris '!$D$343=$J$219,'Prismatris '!$D$218,IF('Prismatris '!$E$343=$J$219,'Prismatris '!$E$218,IF('Prismatris '!$F$343=$J$219,'Prismatris '!$F$218,IF('Prismatris '!$G$343=$J$219,'Prismatris '!$G$218)))))),"")</f>
        <v/>
      </c>
      <c r="K118" s="159"/>
      <c r="L118" s="129" t="str">
        <f>IF(B118&gt;0,IF('Prismatris '!$B$343=$J$219,'Prismatris '!B224,IF('Prismatris '!$C$343=$J$219,'Prismatris '!C224,IF('Prismatris '!$D$343=$J$219,'Prismatris '!D224,IF('Prismatris '!$E$343=$J$219,'Prismatris '!E224,IF('Prismatris '!$F$343=$J$219,'Prismatris '!F224,IF('Prismatris '!$G$343=$J$219,'Prismatris '!G224,IF('Prismatris '!$H$343=$J$219,'Prismatris '!H224))))))),"")</f>
        <v/>
      </c>
    </row>
    <row r="119" spans="2:12" ht="14" thickBot="1">
      <c r="B119" s="42"/>
      <c r="C119" s="14"/>
      <c r="D119" s="14"/>
      <c r="E119" s="14"/>
      <c r="F119" s="14"/>
      <c r="G119" s="14"/>
      <c r="H119" s="14"/>
      <c r="I119" s="14"/>
      <c r="J119" s="14"/>
      <c r="K119" s="14"/>
      <c r="L119" s="27"/>
    </row>
    <row r="120" spans="2:12" ht="14" thickBot="1">
      <c r="C120" s="75"/>
      <c r="D120" s="75"/>
      <c r="F120" s="6"/>
    </row>
    <row r="121" spans="2:12">
      <c r="B121" s="160" t="s">
        <v>184</v>
      </c>
      <c r="C121" s="161"/>
      <c r="D121" s="161"/>
      <c r="E121" s="161"/>
      <c r="F121" s="53"/>
      <c r="G121" s="53"/>
      <c r="H121" s="24"/>
      <c r="I121" s="24"/>
      <c r="J121" s="24"/>
      <c r="K121" s="24"/>
      <c r="L121" s="25"/>
    </row>
    <row r="122" spans="2:12" ht="27">
      <c r="B122" s="45"/>
      <c r="C122" s="28" t="s">
        <v>48</v>
      </c>
      <c r="D122" s="9"/>
      <c r="E122" s="41"/>
      <c r="F122" s="41"/>
      <c r="G122" s="41"/>
      <c r="H122" s="41"/>
      <c r="I122" s="10"/>
      <c r="J122" s="10"/>
      <c r="K122" s="10"/>
      <c r="L122" s="26"/>
    </row>
    <row r="123" spans="2:12" ht="27">
      <c r="B123" s="69" t="s">
        <v>116</v>
      </c>
      <c r="C123" s="106" t="s">
        <v>117</v>
      </c>
      <c r="D123" s="107"/>
      <c r="E123" s="70"/>
      <c r="F123" s="70"/>
      <c r="G123" s="70"/>
      <c r="H123" s="70"/>
      <c r="I123" s="71"/>
      <c r="J123" s="162" t="s">
        <v>118</v>
      </c>
      <c r="K123" s="162"/>
      <c r="L123" s="72" t="s">
        <v>10</v>
      </c>
    </row>
    <row r="124" spans="2:12">
      <c r="B124" s="90"/>
      <c r="C124" s="40"/>
      <c r="D124" s="73"/>
      <c r="E124" s="10"/>
      <c r="I124" s="61"/>
      <c r="J124" s="159" t="str">
        <f>IF(B124&gt;0,IF('Prismatris '!$B$343=$J$219,'Prismatris '!$B$229,IF('Prismatris '!$C$343=$J$219,'Prismatris '!$C$229,IF('Prismatris '!$D$343=$J$219,'Prismatris '!$D$229,IF('Prismatris '!$E$343=$J$219,'Prismatris '!$E$229,IF('Prismatris '!$F$343=$J$219,'Prismatris '!$F$229,IF('Prismatris '!$G$343=$J$219,'Prismatris '!$G$229,IF('Prismatris '!$H$343=$J$219,'Prismatris '!$H$229))))))),"")</f>
        <v/>
      </c>
      <c r="K124" s="159"/>
      <c r="L124" s="129" t="str">
        <f>IF(B124&gt;0,IF('Prismatris '!$B$343=$J$219,'Prismatris '!B233,IF('Prismatris '!$C$343=$J$219,'Prismatris '!C233,IF('Prismatris '!$D$343=$J$219,'Prismatris '!D233,IF('Prismatris '!$E$343=$J$219,'Prismatris '!E233,IF('Prismatris '!$F$343=$J$219,'Prismatris '!F233,IF('Prismatris '!$G$343=$J$219,'Prismatris '!G233,IF('Prismatris '!$H$343=$J$219,'Prismatris '!H233))))))),"")</f>
        <v/>
      </c>
    </row>
    <row r="125" spans="2:12">
      <c r="B125" s="90"/>
      <c r="C125" s="40"/>
      <c r="D125" s="73"/>
      <c r="E125" s="10"/>
      <c r="I125" s="61"/>
      <c r="J125" s="159" t="str">
        <f>IF(B125&gt;0,IF('Prismatris '!$B$343=$J$219,'Prismatris '!$B$229,IF('Prismatris '!$C$343=$J$219,'Prismatris '!$C$229,IF('Prismatris '!$D$343=$J$219,'Prismatris '!$D$229,IF('Prismatris '!$E$343=$J$219,'Prismatris '!$E$229,IF('Prismatris '!$F$343=$J$219,'Prismatris '!$F$229,IF('Prismatris '!$G$343=$J$219,'Prismatris '!$G$229,IF('Prismatris '!$H$343=$J$219,'Prismatris '!$H$229))))))),"")</f>
        <v/>
      </c>
      <c r="K125" s="159"/>
      <c r="L125" s="129" t="str">
        <f>IF(B125&gt;0,IF('Prismatris '!$B$343=$J$219,'Prismatris '!B234,IF('Prismatris '!$C$343=$J$219,'Prismatris '!C234,IF('Prismatris '!$D$343=$J$219,'Prismatris '!D234,IF('Prismatris '!$E$343=$J$219,'Prismatris '!E234,IF('Prismatris '!$F$343=$J$219,'Prismatris '!F234,IF('Prismatris '!$G$343=$J$219,'Prismatris '!G234,IF('Prismatris '!$H$343=$J$219,'Prismatris '!H234))))))),"")</f>
        <v/>
      </c>
    </row>
    <row r="126" spans="2:12">
      <c r="B126" s="90"/>
      <c r="C126" s="40"/>
      <c r="D126" s="74"/>
      <c r="E126" s="108"/>
      <c r="F126" s="57"/>
      <c r="G126" s="57"/>
      <c r="H126" s="57"/>
      <c r="I126" s="62"/>
      <c r="J126" s="159" t="str">
        <f>IF(B126&gt;0,IF('Prismatris '!$B$343=$J$219,'Prismatris '!$B$229,IF('Prismatris '!$C$343=$J$219,'Prismatris '!$C$229,IF('Prismatris '!$D$343=$J$219,'Prismatris '!$D$229,IF('Prismatris '!$E$343=$J$219,'Prismatris '!$E$229,IF('Prismatris '!$F$343=$J$219,'Prismatris '!$F$229,IF('Prismatris '!$G$343=$J$219,'Prismatris '!$G$229,IF('Prismatris '!$H$343=$J$219,'Prismatris '!$H$229))))))),"")</f>
        <v/>
      </c>
      <c r="K126" s="159"/>
      <c r="L126" s="129" t="str">
        <f>IF(B126&gt;0,IF('Prismatris '!$B$343=$J$219,'Prismatris '!B235,IF('Prismatris '!$C$343=$J$219,'Prismatris '!C235,IF('Prismatris '!$D$343=$J$219,'Prismatris '!D235,IF('Prismatris '!$E$343=$J$219,'Prismatris '!E235,IF('Prismatris '!$F$343=$J$219,'Prismatris '!F235,IF('Prismatris '!$G$343=$J$219,'Prismatris '!G235,IF('Prismatris '!$H$343=$J$219,'Prismatris '!H235))))))),"")</f>
        <v/>
      </c>
    </row>
    <row r="127" spans="2:12" ht="14" thickBot="1">
      <c r="B127" s="42"/>
      <c r="C127" s="14"/>
      <c r="D127" s="14"/>
      <c r="E127" s="14"/>
      <c r="F127" s="14"/>
      <c r="G127" s="14"/>
      <c r="H127" s="14"/>
      <c r="I127" s="14"/>
      <c r="J127" s="14"/>
      <c r="K127" s="14"/>
      <c r="L127" s="27"/>
    </row>
    <row r="128" spans="2:12" ht="14" thickBot="1">
      <c r="B128" s="79">
        <f>SUM(B28:B30,B35:B37,B43:B45,B51:B53,B60:B62,B68:B70,B76:B78,B84:B86,B92:B94,B100:B102,B108:B110,B116:B118,B124:B126)</f>
        <v>0</v>
      </c>
      <c r="C128" s="80"/>
      <c r="D128" s="80"/>
    </row>
    <row r="129" spans="2:12">
      <c r="B129" s="160" t="s">
        <v>189</v>
      </c>
      <c r="C129" s="161"/>
      <c r="D129" s="161"/>
      <c r="E129" s="161"/>
      <c r="F129" s="53"/>
      <c r="G129" s="53"/>
      <c r="H129" s="24"/>
      <c r="I129" s="24"/>
      <c r="J129" s="24"/>
      <c r="K129" s="24"/>
      <c r="L129" s="25"/>
    </row>
    <row r="130" spans="2:12">
      <c r="B130" s="45"/>
      <c r="C130" s="218"/>
      <c r="D130" s="218"/>
      <c r="E130" s="41"/>
      <c r="F130" s="41"/>
      <c r="G130" s="41"/>
      <c r="H130" s="41"/>
      <c r="I130" s="10"/>
      <c r="J130" s="10"/>
      <c r="K130" s="10"/>
      <c r="L130" s="26"/>
    </row>
    <row r="131" spans="2:12">
      <c r="B131" s="120" t="s">
        <v>116</v>
      </c>
      <c r="C131" s="115"/>
      <c r="D131" s="115"/>
      <c r="E131" s="116"/>
      <c r="F131" s="70"/>
      <c r="G131" s="70"/>
      <c r="H131" s="70"/>
      <c r="I131" s="71"/>
      <c r="J131" s="162" t="s">
        <v>118</v>
      </c>
      <c r="K131" s="162"/>
      <c r="L131" s="72" t="s">
        <v>10</v>
      </c>
    </row>
    <row r="132" spans="2:12">
      <c r="B132" s="90"/>
      <c r="C132" s="10"/>
      <c r="D132" s="10"/>
      <c r="E132" s="10"/>
      <c r="I132" s="61"/>
      <c r="J132" s="159" t="str">
        <f>IF(B132&gt;0,IF('Prismatris '!$B$343=$J$219,'Prismatris '!$B$229,IF('Prismatris '!$C$343=$J$219,'Prismatris '!$C$229,IF('Prismatris '!$D$343=$J$219,'Prismatris '!$D$229,IF('Prismatris '!$E$343=$J$219,'Prismatris '!$E$229,IF('Prismatris '!$F$343=$J$219,'Prismatris '!$F$229,IF('Prismatris '!$G$343=$J$219,'Prismatris '!$G$229,IF('Prismatris '!$H$343=$J$219,'Prismatris '!$H$229))))))),"")</f>
        <v/>
      </c>
      <c r="K132" s="159"/>
      <c r="L132" s="129" t="str">
        <f>IF(B132&gt;0,IF('Prismatris '!$B$343=$J$219,'Prismatris '!B243,IF('Prismatris '!$C$343=$J$219,'Prismatris '!C243,IF('Prismatris '!$D$343=$J$219,'Prismatris '!D243,IF('Prismatris '!$E$343=$J$219,'Prismatris '!E243,IF('Prismatris '!$F$343=$J$219,'Prismatris '!F243,IF('Prismatris '!$G$343=$J$219,'Prismatris '!G243,IF('Prismatris '!$H$343=$J$219,'Prismatris '!H243))))))),"")</f>
        <v/>
      </c>
    </row>
    <row r="133" spans="2:12">
      <c r="B133" s="90"/>
      <c r="C133" s="10"/>
      <c r="D133" s="10"/>
      <c r="E133" s="10"/>
      <c r="I133" s="61"/>
      <c r="J133" s="159" t="str">
        <f>IF(B133&gt;0,IF('Prismatris '!$B$343=$J$219,'Prismatris '!$B$229,IF('Prismatris '!$C$343=$J$219,'Prismatris '!$C$229,IF('Prismatris '!$D$343=$J$219,'Prismatris '!$D$229,IF('Prismatris '!$E$343=$J$219,'Prismatris '!$E$229,IF('Prismatris '!$F$343=$J$219,'Prismatris '!$F$229,IF('Prismatris '!$G$343=$J$219,'Prismatris '!$G$229,IF('Prismatris '!$H$343=$J$219,'Prismatris '!$H$229))))))),"")</f>
        <v/>
      </c>
      <c r="K133" s="159"/>
      <c r="L133" s="129" t="str">
        <f>IF(B133&gt;0,IF('Prismatris '!$B$343=$J$219,'Prismatris '!B244,IF('Prismatris '!$C$343=$J$219,'Prismatris '!C244,IF('Prismatris '!$D$343=$J$219,'Prismatris '!D244,IF('Prismatris '!$E$343=$J$219,'Prismatris '!E244,IF('Prismatris '!$F$343=$J$219,'Prismatris '!F244,IF('Prismatris '!$G$343=$J$219,'Prismatris '!G244,IF('Prismatris '!$H$343=$J$219,'Prismatris '!H244))))))),"")</f>
        <v/>
      </c>
    </row>
    <row r="134" spans="2:12">
      <c r="B134" s="90"/>
      <c r="C134" s="108"/>
      <c r="D134" s="108"/>
      <c r="E134" s="108"/>
      <c r="F134" s="57"/>
      <c r="G134" s="57"/>
      <c r="H134" s="57"/>
      <c r="I134" s="62"/>
      <c r="J134" s="159" t="str">
        <f>IF(B134&gt;0,IF('Prismatris '!$B$343=$J$219,'Prismatris '!$B$229,IF('Prismatris '!$C$343=$J$219,'Prismatris '!$C$229,IF('Prismatris '!$D$343=$J$219,'Prismatris '!$D$229,IF('Prismatris '!$E$343=$J$219,'Prismatris '!$E$229,IF('Prismatris '!$F$343=$J$219,'Prismatris '!$F$229,IF('Prismatris '!$G$343=$J$219,'Prismatris '!$G$229,IF('Prismatris '!$H$343=$J$219,'Prismatris '!$H$229))))))),"")</f>
        <v/>
      </c>
      <c r="K134" s="159"/>
      <c r="L134" s="129" t="str">
        <f>IF(B134&gt;0,IF('Prismatris '!$B$343=$J$219,'Prismatris '!B245,IF('Prismatris '!$C$343=$J$219,'Prismatris '!C245,IF('Prismatris '!$D$343=$J$219,'Prismatris '!D245,IF('Prismatris '!$E$343=$J$219,'Prismatris '!E245,IF('Prismatris '!$F$343=$J$219,'Prismatris '!F245,IF('Prismatris '!$G$343=$J$219,'Prismatris '!G245,IF('Prismatris '!$H$343=$J$219,'Prismatris '!H245))))))),"")</f>
        <v/>
      </c>
    </row>
    <row r="135" spans="2:12" ht="14" thickBot="1">
      <c r="B135" s="42"/>
      <c r="C135" s="14"/>
      <c r="D135" s="14"/>
      <c r="E135" s="14"/>
      <c r="F135" s="14"/>
      <c r="G135" s="14"/>
      <c r="H135" s="14"/>
      <c r="I135" s="14"/>
      <c r="J135" s="14"/>
      <c r="K135" s="14"/>
      <c r="L135" s="27"/>
    </row>
    <row r="136" spans="2:12" ht="14" thickBot="1"/>
    <row r="137" spans="2:12">
      <c r="B137" s="85" t="s">
        <v>30</v>
      </c>
      <c r="C137" s="53"/>
      <c r="D137" s="53"/>
      <c r="E137" s="24"/>
      <c r="F137" s="24"/>
      <c r="G137" s="24"/>
      <c r="H137" s="24"/>
      <c r="I137" s="24"/>
      <c r="J137" s="24"/>
      <c r="K137" s="24"/>
      <c r="L137" s="52"/>
    </row>
    <row r="138" spans="2:12">
      <c r="B138" s="63" t="s">
        <v>12</v>
      </c>
      <c r="C138" s="197" t="s">
        <v>31</v>
      </c>
      <c r="D138" s="197"/>
      <c r="E138" s="197"/>
      <c r="F138" s="197"/>
      <c r="G138" s="213" t="s">
        <v>37</v>
      </c>
      <c r="H138" s="213"/>
      <c r="I138" s="213"/>
      <c r="J138" s="213"/>
      <c r="K138" s="214"/>
      <c r="L138" s="64" t="s">
        <v>10</v>
      </c>
    </row>
    <row r="139" spans="2:12">
      <c r="B139" s="90"/>
      <c r="C139" s="196" t="s">
        <v>38</v>
      </c>
      <c r="D139" s="196"/>
      <c r="E139" s="196"/>
      <c r="F139" s="196"/>
      <c r="G139" s="194"/>
      <c r="H139" s="194"/>
      <c r="I139" s="194"/>
      <c r="J139" s="194"/>
      <c r="K139" s="194"/>
      <c r="L139" s="129" t="str">
        <f>IF(B139&gt;0,IF('Prismatris '!$B$343=$J$219,'Prismatris '!B255,IF('Prismatris '!$C$343=$J$219,'Prismatris '!C255,IF('Prismatris '!$D$343=$J$219,'Prismatris '!D255,IF('Prismatris '!$E$343=$J$219,'Prismatris '!E255,IF('Prismatris '!$F$343=$J$219,'Prismatris '!F255,IF('Prismatris '!$G$343=$J$219,'Prismatris '!G255,IF('Prismatris '!$H$343=$J$219,'Prismatris '!H255))))))),"")</f>
        <v/>
      </c>
    </row>
    <row r="140" spans="2:12">
      <c r="B140" s="90"/>
      <c r="C140" s="86" t="s">
        <v>49</v>
      </c>
      <c r="D140" s="87"/>
      <c r="E140" s="87"/>
      <c r="F140" s="88"/>
      <c r="G140" s="195"/>
      <c r="H140" s="195"/>
      <c r="I140" s="195"/>
      <c r="J140" s="195"/>
      <c r="K140" s="195"/>
      <c r="L140" s="129" t="str">
        <f>IF(B140&gt;0,IF('Prismatris '!$B$343=$J$219,'Prismatris '!B256,IF('Prismatris '!$C$343=$J$219,'Prismatris '!C256,IF('Prismatris '!$D$343=$J$219,'Prismatris '!D256,IF('Prismatris '!$E$343=$J$219,'Prismatris '!E256,IF('Prismatris '!$F$343=$J$219,'Prismatris '!F256,IF('Prismatris '!$G$343=$J$219,'Prismatris '!G256,IF('Prismatris '!$H$343=$J$219,'Prismatris '!H256))))))),"")</f>
        <v/>
      </c>
    </row>
    <row r="141" spans="2:12">
      <c r="B141" s="90"/>
      <c r="C141" s="86" t="s">
        <v>190</v>
      </c>
      <c r="D141" s="87"/>
      <c r="E141" s="87"/>
      <c r="F141" s="88"/>
      <c r="G141" s="195"/>
      <c r="H141" s="195"/>
      <c r="I141" s="195"/>
      <c r="J141" s="195"/>
      <c r="K141" s="195"/>
      <c r="L141" s="129" t="str">
        <f>IF(B141&gt;0,IF('Prismatris '!$B$343=$J$219,'Prismatris '!B257,IF('Prismatris '!$C$343=$J$219,'Prismatris '!C257,IF('Prismatris '!$D$343=$J$219,'Prismatris '!D257,IF('Prismatris '!$E$343=$J$219,'Prismatris '!E257,IF('Prismatris '!$F$343=$J$219,'Prismatris '!F257,IF('Prismatris '!$G$343=$J$219,'Prismatris '!G257,IF('Prismatris '!$H$343=$J$219,'Prismatris '!H257))))))),"")</f>
        <v/>
      </c>
    </row>
    <row r="142" spans="2:12">
      <c r="B142" s="90"/>
      <c r="C142" s="210" t="s">
        <v>205</v>
      </c>
      <c r="D142" s="211"/>
      <c r="E142" s="211"/>
      <c r="F142" s="212"/>
      <c r="G142" s="195"/>
      <c r="H142" s="195"/>
      <c r="I142" s="195"/>
      <c r="J142" s="195"/>
      <c r="K142" s="195"/>
      <c r="L142" s="129" t="str">
        <f>IF(B142&gt;0,IF('Prismatris '!$B$343=$J$219,'Prismatris '!B258,IF('Prismatris '!$C$343=$J$219,'Prismatris '!C258,IF('Prismatris '!$D$343=$J$219,'Prismatris '!D258,IF('Prismatris '!$E$343=$J$219,'Prismatris '!E258,IF('Prismatris '!$F$343=$J$219,'Prismatris '!F258,IF('Prismatris '!$G$343=$J$219,'Prismatris '!G258,IF('Prismatris '!$H$343=$J$219,'Prismatris '!H258))))))),"")</f>
        <v/>
      </c>
    </row>
    <row r="143" spans="2:12" ht="14" thickBot="1">
      <c r="B143" s="42"/>
      <c r="C143" s="14"/>
      <c r="D143" s="14"/>
      <c r="E143" s="14"/>
      <c r="F143" s="14"/>
      <c r="G143" s="14"/>
      <c r="H143" s="14"/>
      <c r="I143" s="14"/>
      <c r="J143" s="14"/>
      <c r="K143" s="14"/>
      <c r="L143" s="27"/>
    </row>
    <row r="144" spans="2:12" ht="14" thickBot="1"/>
    <row r="145" spans="2:12" ht="14" thickBot="1">
      <c r="B145" s="94" t="s">
        <v>112</v>
      </c>
      <c r="C145" s="95"/>
      <c r="D145" s="95"/>
      <c r="E145" s="96"/>
      <c r="F145" s="96"/>
      <c r="G145" s="96"/>
      <c r="H145" s="96"/>
      <c r="I145" s="96"/>
      <c r="J145" s="96"/>
      <c r="K145" s="80"/>
      <c r="L145" s="97"/>
    </row>
    <row r="146" spans="2:12">
      <c r="B146" s="91" t="s">
        <v>12</v>
      </c>
      <c r="C146" s="163" t="s">
        <v>28</v>
      </c>
      <c r="D146" s="163"/>
      <c r="E146" s="163"/>
      <c r="F146" s="163"/>
      <c r="G146" s="163"/>
      <c r="H146" s="164" t="s">
        <v>37</v>
      </c>
      <c r="I146" s="165"/>
      <c r="J146" s="166"/>
      <c r="K146" s="92" t="s">
        <v>44</v>
      </c>
      <c r="L146" s="93" t="s">
        <v>10</v>
      </c>
    </row>
    <row r="147" spans="2:12">
      <c r="B147" s="90"/>
      <c r="C147" s="150" t="s">
        <v>196</v>
      </c>
      <c r="D147" s="151" t="s">
        <v>79</v>
      </c>
      <c r="E147" s="151" t="s">
        <v>79</v>
      </c>
      <c r="F147" s="151" t="s">
        <v>79</v>
      </c>
      <c r="G147" s="152" t="s">
        <v>79</v>
      </c>
      <c r="H147" s="153"/>
      <c r="I147" s="154"/>
      <c r="J147" s="155"/>
      <c r="K147" s="32" t="str">
        <f>IF(B147&gt;0,IF('Prismatris '!$B$343=$J$219,'Prismatris '!J263,IF('Prismatris '!$C$343=$J$219,'Prismatris '!K263,IF('Prismatris '!$D$343=$J$219,'Prismatris '!L263,IF('Prismatris '!$E$343=$J$219,'Prismatris '!M263,IF('Prismatris '!$F$343=$J$219,'Prismatris '!N263,IF('Prismatris '!$G$343=$J$219,'Prismatris '!O263,IF('Prismatris '!$H$343=$J$219,'Prismatris '!P263))))))),"")</f>
        <v/>
      </c>
      <c r="L147" s="129" t="str">
        <f>IF(B147&gt;0,IF('Prismatris '!$B$343=$J$219,'Prismatris '!R263,IF('Prismatris '!$C$343=$J$219,'Prismatris '!S263,IF('Prismatris '!$D$343=$J$219,'Prismatris '!T263,IF('Prismatris '!$E$343=$J$219,'Prismatris '!U263,IF('Prismatris '!$F$343=$J$219,'Prismatris '!V263,IF('Prismatris '!$G$343=$J$219,'Prismatris '!W263,IF('Prismatris '!$H$343=$J$219,'Prismatris '!X263))))))),"")</f>
        <v/>
      </c>
    </row>
    <row r="148" spans="2:12" ht="13.5" customHeight="1">
      <c r="B148" s="90"/>
      <c r="C148" s="150" t="s">
        <v>197</v>
      </c>
      <c r="D148" s="151" t="s">
        <v>79</v>
      </c>
      <c r="E148" s="151" t="s">
        <v>79</v>
      </c>
      <c r="F148" s="151" t="s">
        <v>79</v>
      </c>
      <c r="G148" s="152" t="s">
        <v>79</v>
      </c>
      <c r="H148" s="153"/>
      <c r="I148" s="154"/>
      <c r="J148" s="155"/>
      <c r="K148" s="32" t="str">
        <f>IF(B148&gt;0,IF('Prismatris '!$B$343=$J$219,'Prismatris '!J265,IF('Prismatris '!$C$343=$J$219,'Prismatris '!K265,IF('Prismatris '!$D$343=$J$219,'Prismatris '!L265,IF('Prismatris '!$E$343=$J$219,'Prismatris '!M265,IF('Prismatris '!$F$343=$J$219,'Prismatris '!N265,IF('Prismatris '!$G$343=$J$219,'Prismatris '!O265,IF('Prismatris '!$H$343=$J$219,'Prismatris '!P265))))))),"")</f>
        <v/>
      </c>
      <c r="L148" s="129" t="str">
        <f>IF(B148&gt;0,IF('Prismatris '!$B$343=$J$219,'Prismatris '!R265,IF('Prismatris '!$C$343=$J$219,'Prismatris '!S265,IF('Prismatris '!$D$343=$J$219,'Prismatris '!T265,IF('Prismatris '!$E$343=$J$219,'Prismatris '!U265,IF('Prismatris '!$F$343=$J$219,'Prismatris '!V265,IF('Prismatris '!$G$343=$J$219,'Prismatris '!W265,IF('Prismatris '!$H$343=$J$219,'Prismatris '!X265))))))),"")</f>
        <v/>
      </c>
    </row>
    <row r="149" spans="2:12" ht="13.5" customHeight="1">
      <c r="B149" s="90"/>
      <c r="C149" s="150" t="s">
        <v>216</v>
      </c>
      <c r="D149" s="151" t="s">
        <v>66</v>
      </c>
      <c r="E149" s="151" t="s">
        <v>66</v>
      </c>
      <c r="F149" s="151" t="s">
        <v>66</v>
      </c>
      <c r="G149" s="152" t="s">
        <v>66</v>
      </c>
      <c r="H149" s="153"/>
      <c r="I149" s="154"/>
      <c r="J149" s="155"/>
      <c r="K149" s="32" t="str">
        <f>IF(B149&gt;0,IF('Prismatris '!$B$343=$J$219,'Prismatris '!J267,IF('Prismatris '!$C$343=$J$219,'Prismatris '!K267,IF('Prismatris '!$D$343=$J$219,'Prismatris '!L267,IF('Prismatris '!$E$343=$J$219,'Prismatris '!M267,IF('Prismatris '!$F$343=$J$219,'Prismatris '!N267,IF('Prismatris '!$G$343=$J$219,'Prismatris '!O267,IF('Prismatris '!$H$343=$J$219,'Prismatris '!P267))))))),"")</f>
        <v/>
      </c>
      <c r="L149" s="129" t="str">
        <f>IF(B149&gt;0,IF('Prismatris '!$B$343=$J$219,'Prismatris '!R267,IF('Prismatris '!$C$343=$J$219,'Prismatris '!S267,IF('Prismatris '!$D$343=$J$219,'Prismatris '!T267,IF('Prismatris '!$E$343=$J$219,'Prismatris '!U267,IF('Prismatris '!$F$343=$J$219,'Prismatris '!V267,IF('Prismatris '!$G$343=$J$219,'Prismatris '!W267,IF('Prismatris '!$H$343=$J$219,'Prismatris '!X267))))))),"")</f>
        <v/>
      </c>
    </row>
    <row r="150" spans="2:12" ht="13.5" customHeight="1">
      <c r="B150" s="90"/>
      <c r="C150" s="150" t="s">
        <v>217</v>
      </c>
      <c r="D150" s="151" t="s">
        <v>67</v>
      </c>
      <c r="E150" s="151" t="s">
        <v>67</v>
      </c>
      <c r="F150" s="151" t="s">
        <v>67</v>
      </c>
      <c r="G150" s="152" t="s">
        <v>67</v>
      </c>
      <c r="H150" s="153"/>
      <c r="I150" s="154"/>
      <c r="J150" s="155"/>
      <c r="K150" s="32" t="str">
        <f>IF(B150&gt;0,IF('Prismatris '!$B$343=$J$219,'Prismatris '!J269,IF('Prismatris '!$C$343=$J$219,'Prismatris '!K269,IF('Prismatris '!$D$343=$J$219,'Prismatris '!L269,IF('Prismatris '!$E$343=$J$219,'Prismatris '!M269,IF('Prismatris '!$F$343=$J$219,'Prismatris '!N269,IF('Prismatris '!$G$343=$J$219,'Prismatris '!O269,IF('Prismatris '!$H$343=$J$219,'Prismatris '!P269))))))),"")</f>
        <v/>
      </c>
      <c r="L150" s="129" t="str">
        <f>IF(B150&gt;0,IF('Prismatris '!$B$343=$J$219,'Prismatris '!R269,IF('Prismatris '!$C$343=$J$219,'Prismatris '!S269,IF('Prismatris '!$D$343=$J$219,'Prismatris '!T269,IF('Prismatris '!$E$343=$J$219,'Prismatris '!U269,IF('Prismatris '!$F$343=$J$219,'Prismatris '!V269,IF('Prismatris '!$G$343=$J$219,'Prismatris '!W269,IF('Prismatris '!$H$343=$J$219,'Prismatris '!X269))))))),"")</f>
        <v/>
      </c>
    </row>
    <row r="151" spans="2:12" ht="13.5" customHeight="1">
      <c r="B151" s="90"/>
      <c r="C151" s="150" t="s">
        <v>218</v>
      </c>
      <c r="D151" s="151" t="s">
        <v>67</v>
      </c>
      <c r="E151" s="151" t="s">
        <v>67</v>
      </c>
      <c r="F151" s="151" t="s">
        <v>67</v>
      </c>
      <c r="G151" s="152" t="s">
        <v>67</v>
      </c>
      <c r="H151" s="153"/>
      <c r="I151" s="154"/>
      <c r="J151" s="155"/>
      <c r="K151" s="32" t="str">
        <f>IF(B151&gt;0,IF('Prismatris '!$B$343=$J$219,'Prismatris '!#REF!,IF('Prismatris '!$C$343=$J$219,'Prismatris '!#REF!,IF('Prismatris '!$D$343=$J$219,'Prismatris '!#REF!,IF('Prismatris '!$E$343=$J$219,'Prismatris '!#REF!,IF('Prismatris '!$F$343=$J$219,'Prismatris '!#REF!,IF('Prismatris '!$G$343=$J$219,'Prismatris '!#REF!,IF('Prismatris '!$H$343=$J$219,'Prismatris '!#REF!))))))),"")</f>
        <v/>
      </c>
      <c r="L151" s="129" t="str">
        <f>IF(B151&gt;0,IF('Prismatris '!$B$343=$J$219,'Prismatris '!#REF!,IF('Prismatris '!$C$343=$J$219,'Prismatris '!#REF!,IF('Prismatris '!$D$343=$J$219,'Prismatris '!#REF!,IF('Prismatris '!$E$343=$J$219,'Prismatris '!#REF!,IF('Prismatris '!$F$343=$J$219,'Prismatris '!#REF!,IF('Prismatris '!$G$343=$J$219,'Prismatris '!#REF!,IF('Prismatris '!$H$343=$J$219,'Prismatris '!#REF!))))))),"")</f>
        <v/>
      </c>
    </row>
    <row r="152" spans="2:12" ht="13.5" customHeight="1">
      <c r="B152" s="90"/>
      <c r="C152" s="150" t="s">
        <v>222</v>
      </c>
      <c r="D152" s="151" t="s">
        <v>67</v>
      </c>
      <c r="E152" s="151" t="s">
        <v>67</v>
      </c>
      <c r="F152" s="151" t="s">
        <v>67</v>
      </c>
      <c r="G152" s="152" t="s">
        <v>67</v>
      </c>
      <c r="H152" s="153"/>
      <c r="I152" s="154"/>
      <c r="J152" s="155"/>
      <c r="K152" s="32" t="str">
        <f>IF(B152&gt;0,IF('Prismatris '!$B$343=$J$219,'Prismatris '!J271,IF('Prismatris '!$C$343=$J$219,'Prismatris '!K271,IF('Prismatris '!$D$343=$J$219,'Prismatris '!L271,IF('Prismatris '!$E$343=$J$219,'Prismatris '!M271,IF('Prismatris '!$F$343=$J$219,'Prismatris '!N271,IF('Prismatris '!$G$343=$J$219,'Prismatris '!O271,IF('Prismatris '!$H$343=$J$219,'Prismatris '!P271))))))),"")</f>
        <v/>
      </c>
      <c r="L152" s="129" t="str">
        <f>IF(B152&gt;0,IF('Prismatris '!$B$343=$J$219,'Prismatris '!R271,IF('Prismatris '!$C$343=$J$219,'Prismatris '!S271,IF('Prismatris '!$D$343=$J$219,'Prismatris '!T271,IF('Prismatris '!$E$343=$J$219,'Prismatris '!U271,IF('Prismatris '!$F$343=$J$219,'Prismatris '!V271,IF('Prismatris '!$G$343=$J$219,'Prismatris '!W271,IF('Prismatris '!$H$343=$J$219,'Prismatris '!X271))))))),"")</f>
        <v/>
      </c>
    </row>
    <row r="153" spans="2:12" ht="13.5" customHeight="1">
      <c r="B153" s="90"/>
      <c r="C153" s="150" t="s">
        <v>223</v>
      </c>
      <c r="D153" s="151" t="s">
        <v>67</v>
      </c>
      <c r="E153" s="151" t="s">
        <v>67</v>
      </c>
      <c r="F153" s="151" t="s">
        <v>67</v>
      </c>
      <c r="G153" s="152" t="s">
        <v>67</v>
      </c>
      <c r="H153" s="153"/>
      <c r="I153" s="154"/>
      <c r="J153" s="155"/>
      <c r="K153" s="32" t="str">
        <f>IF(B153&gt;0,IF('Prismatris '!$B$343=$J$219,'Prismatris '!J273,IF('Prismatris '!$C$343=$J$219,'Prismatris '!K273,IF('Prismatris '!$D$343=$J$219,'Prismatris '!L273,IF('Prismatris '!$E$343=$J$219,'Prismatris '!M273,IF('Prismatris '!$F$343=$J$219,'Prismatris '!N273,IF('Prismatris '!$G$343=$J$219,'Prismatris '!O273,IF('Prismatris '!$H$343=$J$219,'Prismatris '!P273))))))),"")</f>
        <v/>
      </c>
      <c r="L153" s="129" t="str">
        <f>IF(B153&gt;0,IF('Prismatris '!$B$343=$J$219,'Prismatris '!R273,IF('Prismatris '!$C$343=$J$219,'Prismatris '!S273,IF('Prismatris '!$D$343=$J$219,'Prismatris '!T273,IF('Prismatris '!$E$343=$J$219,'Prismatris '!U273,IF('Prismatris '!$F$343=$J$219,'Prismatris '!V273,IF('Prismatris '!$G$343=$J$219,'Prismatris '!W273,IF('Prismatris '!$H$343=$J$219,'Prismatris '!X273))))))),"")</f>
        <v/>
      </c>
    </row>
    <row r="154" spans="2:12">
      <c r="B154" s="90"/>
      <c r="C154" s="150" t="s">
        <v>219</v>
      </c>
      <c r="D154" s="151" t="s">
        <v>68</v>
      </c>
      <c r="E154" s="151" t="s">
        <v>68</v>
      </c>
      <c r="F154" s="151" t="s">
        <v>68</v>
      </c>
      <c r="G154" s="152" t="s">
        <v>68</v>
      </c>
      <c r="H154" s="153"/>
      <c r="I154" s="154"/>
      <c r="J154" s="155"/>
      <c r="K154" s="32" t="str">
        <f>IF(B154&gt;0,IF('Prismatris '!$B$343=$J$219,'Prismatris '!J275,IF('Prismatris '!$C$343=$J$219,'Prismatris '!K275,IF('Prismatris '!$D$343=$J$219,'Prismatris '!L275,IF('Prismatris '!$E$343=$J$219,'Prismatris '!M275,IF('Prismatris '!$F$343=$J$219,'Prismatris '!N275,IF('Prismatris '!$G$343=$J$219,'Prismatris '!O275,IF('Prismatris '!$H$343=$J$219,'Prismatris '!P275))))))),"")</f>
        <v/>
      </c>
      <c r="L154" s="129" t="str">
        <f>IF(B154&gt;0,IF('Prismatris '!$B$343=$J$219,'Prismatris '!R275,IF('Prismatris '!$C$343=$J$219,'Prismatris '!S275,IF('Prismatris '!$D$343=$J$219,'Prismatris '!T275,IF('Prismatris '!$E$343=$J$219,'Prismatris '!U275,IF('Prismatris '!$F$343=$J$219,'Prismatris '!V275,IF('Prismatris '!$G$343=$J$219,'Prismatris '!W275,IF('Prismatris '!$H$343=$J$219,'Prismatris '!X275))))))),"")</f>
        <v/>
      </c>
    </row>
    <row r="155" spans="2:12" ht="13.5" customHeight="1">
      <c r="B155" s="90"/>
      <c r="C155" s="150" t="s">
        <v>220</v>
      </c>
      <c r="D155" s="151" t="s">
        <v>69</v>
      </c>
      <c r="E155" s="151" t="s">
        <v>69</v>
      </c>
      <c r="F155" s="151" t="s">
        <v>69</v>
      </c>
      <c r="G155" s="152" t="s">
        <v>69</v>
      </c>
      <c r="H155" s="153"/>
      <c r="I155" s="154"/>
      <c r="J155" s="155"/>
      <c r="K155" s="32" t="str">
        <f>IF(B155&gt;0,IF('Prismatris '!$B$343=$J$219,'Prismatris '!J277,IF('Prismatris '!$C$343=$J$219,'Prismatris '!K277,IF('Prismatris '!$D$343=$J$219,'Prismatris '!L277,IF('Prismatris '!$E$343=$J$219,'Prismatris '!M277,IF('Prismatris '!$F$343=$J$219,'Prismatris '!N277,IF('Prismatris '!$G$343=$J$219,'Prismatris '!O277,IF('Prismatris '!$H$343=$J$219,'Prismatris '!P277))))))),"")</f>
        <v/>
      </c>
      <c r="L155" s="129" t="str">
        <f>IF(B155&gt;0,IF('Prismatris '!$B$343=$J$219,'Prismatris '!R277,IF('Prismatris '!$C$343=$J$219,'Prismatris '!S277,IF('Prismatris '!$D$343=$J$219,'Prismatris '!T277,IF('Prismatris '!$E$343=$J$219,'Prismatris '!U277,IF('Prismatris '!$F$343=$J$219,'Prismatris '!V277,IF('Prismatris '!$G$343=$J$219,'Prismatris '!W277,IF('Prismatris '!$H$343=$J$219,'Prismatris '!X277))))))),"")</f>
        <v/>
      </c>
    </row>
    <row r="156" spans="2:12">
      <c r="B156" s="90"/>
      <c r="C156" s="150" t="s">
        <v>221</v>
      </c>
      <c r="D156" s="151" t="s">
        <v>69</v>
      </c>
      <c r="E156" s="151" t="s">
        <v>69</v>
      </c>
      <c r="F156" s="151" t="s">
        <v>69</v>
      </c>
      <c r="G156" s="152" t="s">
        <v>69</v>
      </c>
      <c r="H156" s="153"/>
      <c r="I156" s="154"/>
      <c r="J156" s="155"/>
      <c r="K156" s="32" t="str">
        <f>IF(B156&gt;0,IF('Prismatris '!$B$343=$J$219,'Prismatris '!J279,IF('Prismatris '!$C$343=$J$219,'Prismatris '!K279,IF('Prismatris '!$D$343=$J$219,'Prismatris '!L279,IF('Prismatris '!$E$343=$J$219,'Prismatris '!M279,IF('Prismatris '!$F$343=$J$219,'Prismatris '!N279,IF('Prismatris '!$G$343=$J$219,'Prismatris '!O279,IF('Prismatris '!$H$343=$J$219,'Prismatris '!P279))))))),"")</f>
        <v/>
      </c>
      <c r="L156" s="129" t="str">
        <f>IF(B156&gt;0,IF('Prismatris '!$B$343=$J$219,'Prismatris '!R279,IF('Prismatris '!$C$343=$J$219,'Prismatris '!S279,IF('Prismatris '!$D$343=$J$219,'Prismatris '!T279,IF('Prismatris '!$E$343=$J$219,'Prismatris '!U279,IF('Prismatris '!$F$343=$J$219,'Prismatris '!V279,IF('Prismatris '!$G$343=$J$219,'Prismatris '!W279,IF('Prismatris '!$H$343=$J$219,'Prismatris '!X279))))))),"")</f>
        <v/>
      </c>
    </row>
    <row r="157" spans="2:12">
      <c r="B157" s="90"/>
      <c r="C157" s="150" t="s">
        <v>198</v>
      </c>
      <c r="D157" s="151" t="s">
        <v>70</v>
      </c>
      <c r="E157" s="151" t="s">
        <v>70</v>
      </c>
      <c r="F157" s="151" t="s">
        <v>70</v>
      </c>
      <c r="G157" s="152" t="s">
        <v>70</v>
      </c>
      <c r="H157" s="153"/>
      <c r="I157" s="154"/>
      <c r="J157" s="155"/>
      <c r="K157" s="32" t="str">
        <f>IF(B157&gt;0,IF('Prismatris '!$B$343=$J$219,'Prismatris '!J280,IF('Prismatris '!$C$343=$J$219,'Prismatris '!K280,IF('Prismatris '!$D$343=$J$219,'Prismatris '!L280,IF('Prismatris '!$E$343=$J$219,'Prismatris '!M280,IF('Prismatris '!$F$343=$J$219,'Prismatris '!N280,IF('Prismatris '!$G$343=$J$219,'Prismatris '!O280,IF('Prismatris '!$H$343=$J$219,'Prismatris '!P280))))))),"")</f>
        <v/>
      </c>
      <c r="L157" s="129" t="str">
        <f>IF(B157&gt;0,IF('Prismatris '!$B$343=$J$219,'Prismatris '!R280,IF('Prismatris '!$C$343=$J$219,'Prismatris '!S280,IF('Prismatris '!$D$343=$J$219,'Prismatris '!T280,IF('Prismatris '!$E$343=$J$219,'Prismatris '!U280,IF('Prismatris '!$F$343=$J$219,'Prismatris '!V280,IF('Prismatris '!$G$343=$J$219,'Prismatris '!W280,IF('Prismatris '!$H$343=$J$219,'Prismatris '!X280))))))),"")</f>
        <v/>
      </c>
    </row>
    <row r="158" spans="2:12" ht="13.5" customHeight="1">
      <c r="B158" s="90"/>
      <c r="C158" s="150" t="s">
        <v>199</v>
      </c>
      <c r="D158" s="151" t="s">
        <v>70</v>
      </c>
      <c r="E158" s="151" t="s">
        <v>70</v>
      </c>
      <c r="F158" s="151" t="s">
        <v>70</v>
      </c>
      <c r="G158" s="152" t="s">
        <v>70</v>
      </c>
      <c r="H158" s="153"/>
      <c r="I158" s="154"/>
      <c r="J158" s="155"/>
      <c r="K158" s="32" t="str">
        <f>IF(B158&gt;0,IF('Prismatris '!$B$343=$J$219,'Prismatris '!J283,IF('Prismatris '!$C$343=$J$219,'Prismatris '!K283,IF('Prismatris '!$D$343=$J$219,'Prismatris '!L283,IF('Prismatris '!$E$343=$J$219,'Prismatris '!M283,IF('Prismatris '!$F$343=$J$219,'Prismatris '!N283,IF('Prismatris '!$G$343=$J$219,'Prismatris '!O283,IF('Prismatris '!$H$343=$J$219,'Prismatris '!P283))))))),"")</f>
        <v/>
      </c>
      <c r="L158" s="129" t="str">
        <f>IF(B158&gt;0,IF('Prismatris '!$B$343=$J$219,'Prismatris '!R283,IF('Prismatris '!$C$343=$J$219,'Prismatris '!S283,IF('Prismatris '!$D$343=$J$219,'Prismatris '!T283,IF('Prismatris '!$E$343=$J$219,'Prismatris '!U283,IF('Prismatris '!$F$343=$J$219,'Prismatris '!V283,IF('Prismatris '!$G$343=$J$219,'Prismatris '!W283,IF('Prismatris '!$H$343=$J$219,'Prismatris '!X283))))))),"")</f>
        <v/>
      </c>
    </row>
    <row r="159" spans="2:12" ht="13.5" customHeight="1">
      <c r="B159" s="90"/>
      <c r="C159" s="150" t="s">
        <v>224</v>
      </c>
      <c r="D159" s="151" t="s">
        <v>75</v>
      </c>
      <c r="E159" s="151" t="s">
        <v>75</v>
      </c>
      <c r="F159" s="151" t="s">
        <v>75</v>
      </c>
      <c r="G159" s="152" t="s">
        <v>75</v>
      </c>
      <c r="H159" s="153"/>
      <c r="I159" s="154"/>
      <c r="J159" s="155"/>
      <c r="K159" s="32" t="str">
        <f>IF(B159&gt;0,IF('Prismatris '!$B$343=$J$219,'Prismatris '!J284,IF('Prismatris '!$C$343=$J$219,'Prismatris '!K284,IF('Prismatris '!$D$343=$J$219,'Prismatris '!L284,IF('Prismatris '!$E$343=$J$219,'Prismatris '!M284,IF('Prismatris '!$F$343=$J$219,'Prismatris '!N284,IF('Prismatris '!$G$343=$J$219,'Prismatris '!O284,IF('Prismatris '!$H$343=$J$219,'Prismatris '!P284))))))),"")</f>
        <v/>
      </c>
      <c r="L159" s="129" t="str">
        <f>IF(B159&gt;0,IF('Prismatris '!$B$343=$J$219,'Prismatris '!R284,IF('Prismatris '!$C$343=$J$219,'Prismatris '!S284,IF('Prismatris '!$D$343=$J$219,'Prismatris '!T284,IF('Prismatris '!$E$343=$J$219,'Prismatris '!U284,IF('Prismatris '!$F$343=$J$219,'Prismatris '!V284,IF('Prismatris '!$G$343=$J$219,'Prismatris '!W284,IF('Prismatris '!$H$343=$J$219,'Prismatris '!X284))))))),"")</f>
        <v/>
      </c>
    </row>
    <row r="160" spans="2:12" ht="13.5" customHeight="1">
      <c r="B160" s="90"/>
      <c r="C160" s="150" t="s">
        <v>225</v>
      </c>
      <c r="D160" s="151" t="s">
        <v>75</v>
      </c>
      <c r="E160" s="151" t="s">
        <v>75</v>
      </c>
      <c r="F160" s="151" t="s">
        <v>75</v>
      </c>
      <c r="G160" s="152" t="s">
        <v>75</v>
      </c>
      <c r="H160" s="153"/>
      <c r="I160" s="154"/>
      <c r="J160" s="155"/>
      <c r="K160" s="32" t="str">
        <f>IF(B160&gt;0,IF('Prismatris '!$B$343=$J$219,'Prismatris '!J285,IF('Prismatris '!$C$343=$J$219,'Prismatris '!K285,IF('Prismatris '!$D$343=$J$219,'Prismatris '!L285,IF('Prismatris '!$E$343=$J$219,'Prismatris '!M285,IF('Prismatris '!$F$343=$J$219,'Prismatris '!N285,IF('Prismatris '!$G$343=$J$219,'Prismatris '!O285,IF('Prismatris '!$H$343=$J$219,'Prismatris '!P285))))))),"")</f>
        <v/>
      </c>
      <c r="L160" s="129" t="str">
        <f>IF(B160&gt;0,IF('Prismatris '!$B$343=$J$219,'Prismatris '!R285,IF('Prismatris '!$C$343=$J$219,'Prismatris '!S285,IF('Prismatris '!$D$343=$J$219,'Prismatris '!T285,IF('Prismatris '!$E$343=$J$219,'Prismatris '!U285,IF('Prismatris '!$F$343=$J$219,'Prismatris '!V285,IF('Prismatris '!$G$343=$J$219,'Prismatris '!W285,IF('Prismatris '!$H$343=$J$219,'Prismatris '!X285))))))),"")</f>
        <v/>
      </c>
    </row>
    <row r="161" spans="2:12" ht="13.5" customHeight="1">
      <c r="B161" s="90"/>
      <c r="C161" s="150" t="s">
        <v>226</v>
      </c>
      <c r="D161" s="151" t="s">
        <v>75</v>
      </c>
      <c r="E161" s="151" t="s">
        <v>75</v>
      </c>
      <c r="F161" s="151" t="s">
        <v>75</v>
      </c>
      <c r="G161" s="152" t="s">
        <v>75</v>
      </c>
      <c r="H161" s="153"/>
      <c r="I161" s="154"/>
      <c r="J161" s="155"/>
      <c r="K161" s="32" t="str">
        <f>IF(B161&gt;0,IF('Prismatris '!$B$343=$J$219,'Prismatris '!J286,IF('Prismatris '!$C$343=$J$219,'Prismatris '!K286,IF('Prismatris '!$D$343=$J$219,'Prismatris '!L286,IF('Prismatris '!$E$343=$J$219,'Prismatris '!M286,IF('Prismatris '!$F$343=$J$219,'Prismatris '!N286,IF('Prismatris '!$G$343=$J$219,'Prismatris '!O286,IF('Prismatris '!$H$343=$J$219,'Prismatris '!P286))))))),"")</f>
        <v/>
      </c>
      <c r="L161" s="129" t="str">
        <f>IF(B161&gt;0,IF('Prismatris '!$B$343=$J$219,'Prismatris '!R286,IF('Prismatris '!$C$343=$J$219,'Prismatris '!S286,IF('Prismatris '!$D$343=$J$219,'Prismatris '!T286,IF('Prismatris '!$E$343=$J$219,'Prismatris '!U286,IF('Prismatris '!$F$343=$J$219,'Prismatris '!V286,IF('Prismatris '!$G$343=$J$219,'Prismatris '!W286,IF('Prismatris '!$H$343=$J$219,'Prismatris '!X286))))))),"")</f>
        <v/>
      </c>
    </row>
    <row r="162" spans="2:12" ht="13.5" customHeight="1">
      <c r="B162" s="90"/>
      <c r="C162" s="150" t="s">
        <v>227</v>
      </c>
      <c r="D162" s="151" t="s">
        <v>75</v>
      </c>
      <c r="E162" s="151" t="s">
        <v>75</v>
      </c>
      <c r="F162" s="151" t="s">
        <v>75</v>
      </c>
      <c r="G162" s="152" t="s">
        <v>75</v>
      </c>
      <c r="H162" s="153"/>
      <c r="I162" s="154"/>
      <c r="J162" s="155"/>
      <c r="K162" s="32" t="str">
        <f>IF(B162&gt;0,IF('Prismatris '!$B$343=$J$219,'Prismatris '!J287,IF('Prismatris '!$C$343=$J$219,'Prismatris '!K287,IF('Prismatris '!$D$343=$J$219,'Prismatris '!L287,IF('Prismatris '!$E$343=$J$219,'Prismatris '!M287,IF('Prismatris '!$F$343=$J$219,'Prismatris '!N287,IF('Prismatris '!$G$343=$J$219,'Prismatris '!O287,IF('Prismatris '!$H$343=$J$219,'Prismatris '!P287))))))),"")</f>
        <v/>
      </c>
      <c r="L162" s="129" t="str">
        <f>IF(B162&gt;0,IF('Prismatris '!$B$343=$J$219,'Prismatris '!R287,IF('Prismatris '!$C$343=$J$219,'Prismatris '!S287,IF('Prismatris '!$D$343=$J$219,'Prismatris '!T287,IF('Prismatris '!$E$343=$J$219,'Prismatris '!U287,IF('Prismatris '!$F$343=$J$219,'Prismatris '!V287,IF('Prismatris '!$G$343=$J$219,'Prismatris '!W287,IF('Prismatris '!$H$343=$J$219,'Prismatris '!X287))))))),"")</f>
        <v/>
      </c>
    </row>
    <row r="163" spans="2:12" ht="13.5" customHeight="1">
      <c r="B163" s="90"/>
      <c r="C163" s="150" t="s">
        <v>228</v>
      </c>
      <c r="D163" s="151" t="s">
        <v>75</v>
      </c>
      <c r="E163" s="151" t="s">
        <v>75</v>
      </c>
      <c r="F163" s="151" t="s">
        <v>75</v>
      </c>
      <c r="G163" s="152" t="s">
        <v>75</v>
      </c>
      <c r="H163" s="153"/>
      <c r="I163" s="154"/>
      <c r="J163" s="155"/>
      <c r="K163" s="32" t="str">
        <f>IF(B163&gt;0,IF('Prismatris '!$B$343=$J$219,'Prismatris '!J288,IF('Prismatris '!$C$343=$J$219,'Prismatris '!K288,IF('Prismatris '!$D$343=$J$219,'Prismatris '!L288,IF('Prismatris '!$E$343=$J$219,'Prismatris '!M288,IF('Prismatris '!$F$343=$J$219,'Prismatris '!N288,IF('Prismatris '!$G$343=$J$219,'Prismatris '!O288,IF('Prismatris '!$H$343=$J$219,'Prismatris '!P288))))))),"")</f>
        <v/>
      </c>
      <c r="L163" s="129" t="str">
        <f>IF(B163&gt;0,IF('Prismatris '!$B$343=$J$219,'Prismatris '!R288,IF('Prismatris '!$C$343=$J$219,'Prismatris '!S288,IF('Prismatris '!$D$343=$J$219,'Prismatris '!T288,IF('Prismatris '!$E$343=$J$219,'Prismatris '!U288,IF('Prismatris '!$F$343=$J$219,'Prismatris '!V288,IF('Prismatris '!$G$343=$J$219,'Prismatris '!W288,IF('Prismatris '!$H$343=$J$219,'Prismatris '!X288))))))),"")</f>
        <v/>
      </c>
    </row>
    <row r="164" spans="2:12" ht="13.5" customHeight="1">
      <c r="B164" s="90"/>
      <c r="C164" s="150" t="s">
        <v>229</v>
      </c>
      <c r="D164" s="151" t="s">
        <v>76</v>
      </c>
      <c r="E164" s="151" t="s">
        <v>76</v>
      </c>
      <c r="F164" s="151" t="s">
        <v>76</v>
      </c>
      <c r="G164" s="152" t="s">
        <v>76</v>
      </c>
      <c r="H164" s="153"/>
      <c r="I164" s="154"/>
      <c r="J164" s="155"/>
      <c r="K164" s="32" t="str">
        <f>IF(B164&gt;0,IF('Prismatris '!$B$343=$J$219,'Prismatris '!J289,IF('Prismatris '!$C$343=$J$219,'Prismatris '!K289,IF('Prismatris '!$D$343=$J$219,'Prismatris '!L289,IF('Prismatris '!$E$343=$J$219,'Prismatris '!M289,IF('Prismatris '!$F$343=$J$219,'Prismatris '!N289,IF('Prismatris '!$G$343=$J$219,'Prismatris '!O289,IF('Prismatris '!$H$343=$J$219,'Prismatris '!P289))))))),"")</f>
        <v/>
      </c>
      <c r="L164" s="129" t="str">
        <f>IF(B164&gt;0,IF('Prismatris '!$B$343=$J$219,'Prismatris '!R289,IF('Prismatris '!$C$343=$J$219,'Prismatris '!S289,IF('Prismatris '!$D$343=$J$219,'Prismatris '!T289,IF('Prismatris '!$E$343=$J$219,'Prismatris '!U289,IF('Prismatris '!$F$343=$J$219,'Prismatris '!V289,IF('Prismatris '!$G$343=$J$219,'Prismatris '!W289,IF('Prismatris '!$H$343=$J$219,'Prismatris '!X289))))))),"")</f>
        <v/>
      </c>
    </row>
    <row r="165" spans="2:12" ht="13.5" customHeight="1">
      <c r="B165" s="90"/>
      <c r="C165" s="150" t="s">
        <v>230</v>
      </c>
      <c r="D165" s="151" t="s">
        <v>76</v>
      </c>
      <c r="E165" s="151" t="s">
        <v>76</v>
      </c>
      <c r="F165" s="151" t="s">
        <v>76</v>
      </c>
      <c r="G165" s="152" t="s">
        <v>76</v>
      </c>
      <c r="H165" s="153"/>
      <c r="I165" s="154"/>
      <c r="J165" s="155"/>
      <c r="K165" s="32" t="str">
        <f>IF(B165&gt;0,IF('Prismatris '!$B$343=$J$219,'Prismatris '!J290,IF('Prismatris '!$C$343=$J$219,'Prismatris '!K290,IF('Prismatris '!$D$343=$J$219,'Prismatris '!L290,IF('Prismatris '!$E$343=$J$219,'Prismatris '!M290,IF('Prismatris '!$F$343=$J$219,'Prismatris '!N290,IF('Prismatris '!$G$343=$J$219,'Prismatris '!O290,IF('Prismatris '!$H$343=$J$219,'Prismatris '!P290))))))),"")</f>
        <v/>
      </c>
      <c r="L165" s="129" t="str">
        <f>IF(B165&gt;0,IF('Prismatris '!$B$343=$J$219,'Prismatris '!R290,IF('Prismatris '!$C$343=$J$219,'Prismatris '!S290,IF('Prismatris '!$D$343=$J$219,'Prismatris '!T290,IF('Prismatris '!$E$343=$J$219,'Prismatris '!U290,IF('Prismatris '!$F$343=$J$219,'Prismatris '!V290,IF('Prismatris '!$G$343=$J$219,'Prismatris '!W290,IF('Prismatris '!$H$343=$J$219,'Prismatris '!X290))))))),"")</f>
        <v/>
      </c>
    </row>
    <row r="166" spans="2:12" ht="13.5" customHeight="1">
      <c r="B166" s="90"/>
      <c r="C166" s="150" t="s">
        <v>231</v>
      </c>
      <c r="D166" s="151" t="s">
        <v>76</v>
      </c>
      <c r="E166" s="151" t="s">
        <v>76</v>
      </c>
      <c r="F166" s="151" t="s">
        <v>76</v>
      </c>
      <c r="G166" s="152" t="s">
        <v>76</v>
      </c>
      <c r="H166" s="153"/>
      <c r="I166" s="154"/>
      <c r="J166" s="155"/>
      <c r="K166" s="32" t="str">
        <f>IF(B166&gt;0,IF('Prismatris '!$B$343=$J$219,'Prismatris '!J291,IF('Prismatris '!$C$343=$J$219,'Prismatris '!K291,IF('Prismatris '!$D$343=$J$219,'Prismatris '!L291,IF('Prismatris '!$E$343=$J$219,'Prismatris '!M291,IF('Prismatris '!$F$343=$J$219,'Prismatris '!N291,IF('Prismatris '!$G$343=$J$219,'Prismatris '!O291,IF('Prismatris '!$H$343=$J$219,'Prismatris '!P291))))))),"")</f>
        <v/>
      </c>
      <c r="L166" s="129" t="str">
        <f>IF(B166&gt;0,IF('Prismatris '!$B$343=$J$219,'Prismatris '!R291,IF('Prismatris '!$C$343=$J$219,'Prismatris '!S291,IF('Prismatris '!$D$343=$J$219,'Prismatris '!T291,IF('Prismatris '!$E$343=$J$219,'Prismatris '!U291,IF('Prismatris '!$F$343=$J$219,'Prismatris '!V291,IF('Prismatris '!$G$343=$J$219,'Prismatris '!W291,IF('Prismatris '!$H$343=$J$219,'Prismatris '!X291))))))),"")</f>
        <v/>
      </c>
    </row>
    <row r="167" spans="2:12" ht="13.5" customHeight="1">
      <c r="B167" s="90"/>
      <c r="C167" s="150" t="s">
        <v>232</v>
      </c>
      <c r="D167" s="151" t="s">
        <v>75</v>
      </c>
      <c r="E167" s="151" t="s">
        <v>75</v>
      </c>
      <c r="F167" s="151" t="s">
        <v>75</v>
      </c>
      <c r="G167" s="152" t="s">
        <v>75</v>
      </c>
      <c r="H167" s="153"/>
      <c r="I167" s="154"/>
      <c r="J167" s="155"/>
      <c r="K167" s="32" t="str">
        <f>IF(B167&gt;0,IF('Prismatris '!$B$343=$J$219,'Prismatris '!J292,IF('Prismatris '!$C$343=$J$219,'Prismatris '!K292,IF('Prismatris '!$D$343=$J$219,'Prismatris '!L292,IF('Prismatris '!$E$343=$J$219,'Prismatris '!M292,IF('Prismatris '!$F$343=$J$219,'Prismatris '!N292,IF('Prismatris '!$G$343=$J$219,'Prismatris '!O292,IF('Prismatris '!$H$343=$J$219,'Prismatris '!P292))))))),"")</f>
        <v/>
      </c>
      <c r="L167" s="129" t="str">
        <f>IF(B167&gt;0,IF('Prismatris '!$B$343=$J$219,'Prismatris '!R292,IF('Prismatris '!$C$343=$J$219,'Prismatris '!S292,IF('Prismatris '!$D$343=$J$219,'Prismatris '!T292,IF('Prismatris '!$E$343=$J$219,'Prismatris '!U292,IF('Prismatris '!$F$343=$J$219,'Prismatris '!V292,IF('Prismatris '!$G$343=$J$219,'Prismatris '!W292,IF('Prismatris '!$H$343=$J$219,'Prismatris '!X292))))))),"")</f>
        <v/>
      </c>
    </row>
    <row r="168" spans="2:12" ht="13.5" customHeight="1">
      <c r="B168" s="90"/>
      <c r="C168" s="150" t="s">
        <v>233</v>
      </c>
      <c r="D168" s="151" t="s">
        <v>75</v>
      </c>
      <c r="E168" s="151" t="s">
        <v>75</v>
      </c>
      <c r="F168" s="151" t="s">
        <v>75</v>
      </c>
      <c r="G168" s="152" t="s">
        <v>75</v>
      </c>
      <c r="H168" s="153"/>
      <c r="I168" s="154"/>
      <c r="J168" s="155"/>
      <c r="K168" s="32" t="str">
        <f>IF(B168&gt;0,IF('Prismatris '!$B$343=$J$219,'Prismatris '!J293,IF('Prismatris '!$C$343=$J$219,'Prismatris '!K293,IF('Prismatris '!$D$343=$J$219,'Prismatris '!L293,IF('Prismatris '!$E$343=$J$219,'Prismatris '!M293,IF('Prismatris '!$F$343=$J$219,'Prismatris '!N293,IF('Prismatris '!$G$343=$J$219,'Prismatris '!O293,IF('Prismatris '!$H$343=$J$219,'Prismatris '!P293))))))),"")</f>
        <v/>
      </c>
      <c r="L168" s="129" t="str">
        <f>IF(B168&gt;0,IF('Prismatris '!$B$343=$J$219,'Prismatris '!R293,IF('Prismatris '!$C$343=$J$219,'Prismatris '!S293,IF('Prismatris '!$D$343=$J$219,'Prismatris '!T293,IF('Prismatris '!$E$343=$J$219,'Prismatris '!U293,IF('Prismatris '!$F$343=$J$219,'Prismatris '!V293,IF('Prismatris '!$G$343=$J$219,'Prismatris '!W293,IF('Prismatris '!$H$343=$J$219,'Prismatris '!X293))))))),"")</f>
        <v/>
      </c>
    </row>
    <row r="169" spans="2:12" ht="13.5" customHeight="1">
      <c r="B169" s="90"/>
      <c r="C169" s="150" t="s">
        <v>235</v>
      </c>
      <c r="D169" s="151"/>
      <c r="E169" s="151"/>
      <c r="F169" s="151"/>
      <c r="G169" s="152"/>
      <c r="H169" s="153"/>
      <c r="I169" s="154"/>
      <c r="J169" s="155"/>
      <c r="K169" s="32" t="str">
        <f>IF(B169&gt;0,IF('Prismatris '!$B$343=$J$219,'Prismatris '!J294,IF('Prismatris '!$C$343=$J$219,'Prismatris '!K294,IF('Prismatris '!$D$343=$J$219,'Prismatris '!L294,IF('Prismatris '!$E$343=$J$219,'Prismatris '!M294,IF('Prismatris '!$F$343=$J$219,'Prismatris '!N294,IF('Prismatris '!$G$343=$J$219,'Prismatris '!O294,IF('Prismatris '!$H$343=$J$219,'Prismatris '!P294))))))),"")</f>
        <v/>
      </c>
      <c r="L169" s="129" t="str">
        <f>IF(B169&gt;0,IF('Prismatris '!$B$343=$J$219,'Prismatris '!R294,IF('Prismatris '!$C$343=$J$219,'Prismatris '!S294,IF('Prismatris '!$D$343=$J$219,'Prismatris '!T294,IF('Prismatris '!$E$343=$J$219,'Prismatris '!U294,IF('Prismatris '!$F$343=$J$219,'Prismatris '!V294,IF('Prismatris '!$G$343=$J$219,'Prismatris '!W294,IF('Prismatris '!$H$343=$J$219,'Prismatris '!X294))))))),"")</f>
        <v/>
      </c>
    </row>
    <row r="170" spans="2:12" ht="13.5" customHeight="1">
      <c r="B170" s="90"/>
      <c r="C170" s="156" t="s">
        <v>234</v>
      </c>
      <c r="D170" s="157"/>
      <c r="E170" s="157"/>
      <c r="F170" s="157"/>
      <c r="G170" s="158"/>
      <c r="H170" s="153"/>
      <c r="I170" s="154"/>
      <c r="J170" s="155"/>
      <c r="K170" s="32" t="str">
        <f>IF(B170&gt;0,IF('Prismatris '!$B$343=$J$219,'Prismatris '!J295,IF('Prismatris '!$C$343=$J$219,'Prismatris '!K295,IF('Prismatris '!$D$343=$J$219,'Prismatris '!L295,IF('Prismatris '!$E$343=$J$219,'Prismatris '!M295,IF('Prismatris '!$F$343=$J$219,'Prismatris '!N295,IF('Prismatris '!$G$343=$J$219,'Prismatris '!O295,IF('Prismatris '!$H$343=$J$219,'Prismatris '!P295))))))),"")</f>
        <v/>
      </c>
      <c r="L170" s="129" t="str">
        <f>IF(B170&gt;0,IF('Prismatris '!$B$343=$J$219,'Prismatris '!R295,IF('Prismatris '!$C$343=$J$219,'Prismatris '!S295,IF('Prismatris '!$D$343=$J$219,'Prismatris '!T295,IF('Prismatris '!$E$343=$J$219,'Prismatris '!U295,IF('Prismatris '!$F$343=$J$219,'Prismatris '!V295,IF('Prismatris '!$G$343=$J$219,'Prismatris '!W295,IF('Prismatris '!$H$343=$J$219,'Prismatris '!X295))))))),"")</f>
        <v/>
      </c>
    </row>
    <row r="171" spans="2:12" ht="13.5" customHeight="1">
      <c r="B171" s="90"/>
      <c r="C171" s="150" t="s">
        <v>204</v>
      </c>
      <c r="D171" s="151" t="s">
        <v>72</v>
      </c>
      <c r="E171" s="151" t="s">
        <v>72</v>
      </c>
      <c r="F171" s="151" t="s">
        <v>72</v>
      </c>
      <c r="G171" s="152" t="s">
        <v>72</v>
      </c>
      <c r="H171" s="153"/>
      <c r="I171" s="154"/>
      <c r="J171" s="155"/>
      <c r="K171" s="32" t="str">
        <f>IF(B171&gt;0,IF('Prismatris '!$B$343=$J$219,'Prismatris '!J296,IF('Prismatris '!$C$343=$J$219,'Prismatris '!K296,IF('Prismatris '!$D$343=$J$219,'Prismatris '!L296,IF('Prismatris '!$E$343=$J$219,'Prismatris '!M296,IF('Prismatris '!$F$343=$J$219,'Prismatris '!N296,IF('Prismatris '!$G$343=$J$219,'Prismatris '!O296,IF('Prismatris '!$H$343=$J$219,'Prismatris '!P296))))))),"")</f>
        <v/>
      </c>
      <c r="L171" s="129" t="str">
        <f>IF(B171&gt;0,IF('Prismatris '!$B$343=$J$219,'Prismatris '!R296,IF('Prismatris '!$C$343=$J$219,'Prismatris '!S296,IF('Prismatris '!$D$343=$J$219,'Prismatris '!T296,IF('Prismatris '!$E$343=$J$219,'Prismatris '!U296,IF('Prismatris '!$F$343=$J$219,'Prismatris '!V296,IF('Prismatris '!$G$343=$J$219,'Prismatris '!W296,IF('Prismatris '!$H$343=$J$219,'Prismatris '!X296))))))),"")</f>
        <v/>
      </c>
    </row>
    <row r="172" spans="2:12" ht="13.5" customHeight="1">
      <c r="B172" s="90"/>
      <c r="C172" s="150" t="s">
        <v>203</v>
      </c>
      <c r="D172" s="151" t="s">
        <v>73</v>
      </c>
      <c r="E172" s="151" t="s">
        <v>73</v>
      </c>
      <c r="F172" s="151" t="s">
        <v>73</v>
      </c>
      <c r="G172" s="152" t="s">
        <v>73</v>
      </c>
      <c r="H172" s="153"/>
      <c r="I172" s="154"/>
      <c r="J172" s="155"/>
      <c r="K172" s="32" t="str">
        <f>IF(B172&gt;0,IF('Prismatris '!$B$343=$J$219,'Prismatris '!J297,IF('Prismatris '!$C$343=$J$219,'Prismatris '!K297,IF('Prismatris '!$D$343=$J$219,'Prismatris '!L297,IF('Prismatris '!$E$343=$J$219,'Prismatris '!M297,IF('Prismatris '!$F$343=$J$219,'Prismatris '!N297,IF('Prismatris '!$G$343=$J$219,'Prismatris '!O297,IF('Prismatris '!$H$343=$J$219,'Prismatris '!P297))))))),"")</f>
        <v/>
      </c>
      <c r="L172" s="129" t="str">
        <f>IF(B172&gt;0,IF('Prismatris '!$B$343=$J$219,'Prismatris '!R297,IF('Prismatris '!$C$343=$J$219,'Prismatris '!S297,IF('Prismatris '!$D$343=$J$219,'Prismatris '!T297,IF('Prismatris '!$E$343=$J$219,'Prismatris '!U297,IF('Prismatris '!$F$343=$J$219,'Prismatris '!V297,IF('Prismatris '!$G$343=$J$219,'Prismatris '!W297,IF('Prismatris '!$H$343=$J$219,'Prismatris '!X297))))))),"")</f>
        <v/>
      </c>
    </row>
    <row r="173" spans="2:12" ht="13.5" customHeight="1">
      <c r="B173" s="90"/>
      <c r="C173" s="150" t="s">
        <v>202</v>
      </c>
      <c r="D173" s="151" t="s">
        <v>73</v>
      </c>
      <c r="E173" s="151" t="s">
        <v>73</v>
      </c>
      <c r="F173" s="151" t="s">
        <v>73</v>
      </c>
      <c r="G173" s="152" t="s">
        <v>73</v>
      </c>
      <c r="H173" s="153"/>
      <c r="I173" s="154"/>
      <c r="J173" s="155"/>
      <c r="K173" s="32" t="str">
        <f>IF(B173&gt;0,IF('Prismatris '!$B$343=$J$219,'Prismatris '!J298,IF('Prismatris '!$C$343=$J$219,'Prismatris '!K298,IF('Prismatris '!$D$343=$J$219,'Prismatris '!L298,IF('Prismatris '!$E$343=$J$219,'Prismatris '!M298,IF('Prismatris '!$F$343=$J$219,'Prismatris '!N298,IF('Prismatris '!$G$343=$J$219,'Prismatris '!O298,IF('Prismatris '!$H$343=$J$219,'Prismatris '!P298))))))),"")</f>
        <v/>
      </c>
      <c r="L173" s="129" t="str">
        <f>IF(B173&gt;0,IF('Prismatris '!$B$343=$J$219,'Prismatris '!R298,IF('Prismatris '!$C$343=$J$219,'Prismatris '!S298,IF('Prismatris '!$D$343=$J$219,'Prismatris '!T298,IF('Prismatris '!$E$343=$J$219,'Prismatris '!U298,IF('Prismatris '!$F$343=$J$219,'Prismatris '!V298,IF('Prismatris '!$G$343=$J$219,'Prismatris '!W298,IF('Prismatris '!$H$343=$J$219,'Prismatris '!X298))))))),"")</f>
        <v/>
      </c>
    </row>
    <row r="174" spans="2:12" ht="13.5" customHeight="1">
      <c r="B174" s="90"/>
      <c r="C174" s="150" t="s">
        <v>201</v>
      </c>
      <c r="D174" s="151" t="s">
        <v>74</v>
      </c>
      <c r="E174" s="151" t="s">
        <v>74</v>
      </c>
      <c r="F174" s="151" t="s">
        <v>74</v>
      </c>
      <c r="G174" s="152" t="s">
        <v>74</v>
      </c>
      <c r="H174" s="153"/>
      <c r="I174" s="154"/>
      <c r="J174" s="155"/>
      <c r="K174" s="32" t="str">
        <f>IF(B174&gt;0,IF('Prismatris '!$B$343=$J$219,'Prismatris '!J299,IF('Prismatris '!$C$343=$J$219,'Prismatris '!K299,IF('Prismatris '!$D$343=$J$219,'Prismatris '!L299,IF('Prismatris '!$E$343=$J$219,'Prismatris '!M299,IF('Prismatris '!$F$343=$J$219,'Prismatris '!N299,IF('Prismatris '!$G$343=$J$219,'Prismatris '!O299,IF('Prismatris '!$H$343=$J$219,'Prismatris '!P299))))))),"")</f>
        <v/>
      </c>
      <c r="L174" s="129" t="str">
        <f>IF(B174&gt;0,IF('Prismatris '!$B$343=$J$219,'Prismatris '!R299,IF('Prismatris '!$C$343=$J$219,'Prismatris '!S299,IF('Prismatris '!$D$343=$J$219,'Prismatris '!T299,IF('Prismatris '!$E$343=$J$219,'Prismatris '!U299,IF('Prismatris '!$F$343=$J$219,'Prismatris '!V299,IF('Prismatris '!$G$343=$J$219,'Prismatris '!W299,IF('Prismatris '!$H$343=$J$219,'Prismatris '!X299))))))),"")</f>
        <v/>
      </c>
    </row>
    <row r="175" spans="2:12" ht="14.5" customHeight="1">
      <c r="B175" s="90"/>
      <c r="C175" s="150" t="s">
        <v>200</v>
      </c>
      <c r="D175" s="151" t="s">
        <v>74</v>
      </c>
      <c r="E175" s="151" t="s">
        <v>74</v>
      </c>
      <c r="F175" s="151" t="s">
        <v>74</v>
      </c>
      <c r="G175" s="152" t="s">
        <v>74</v>
      </c>
      <c r="H175" s="153"/>
      <c r="I175" s="154"/>
      <c r="J175" s="155"/>
      <c r="K175" s="32" t="str">
        <f>IF(B175&gt;0,IF('Prismatris '!$B$343=$J$219,'Prismatris '!J300,IF('Prismatris '!$C$343=$J$219,'Prismatris '!K300,IF('Prismatris '!$D$343=$J$219,'Prismatris '!L300,IF('Prismatris '!$E$343=$J$219,'Prismatris '!M300,IF('Prismatris '!$F$343=$J$219,'Prismatris '!N300,IF('Prismatris '!$G$343=$J$219,'Prismatris '!O300,IF('Prismatris '!$H$343=$J$219,'Prismatris '!P300))))))),"")</f>
        <v/>
      </c>
      <c r="L175" s="129" t="str">
        <f>IF(B175&gt;0,IF('Prismatris '!$B$343=$J$219,'Prismatris '!R300,IF('Prismatris '!$C$343=$J$219,'Prismatris '!S300,IF('Prismatris '!$D$343=$J$219,'Prismatris '!T300,IF('Prismatris '!$E$343=$J$219,'Prismatris '!U300,IF('Prismatris '!$F$343=$J$219,'Prismatris '!V300,IF('Prismatris '!$G$343=$J$219,'Prismatris '!W300,IF('Prismatris '!$H$343=$J$219,'Prismatris '!X300))))))),"")</f>
        <v/>
      </c>
    </row>
    <row r="176" spans="2:12" ht="13.5" customHeight="1">
      <c r="B176" s="90"/>
      <c r="C176" s="150" t="s">
        <v>206</v>
      </c>
      <c r="D176" s="151" t="s">
        <v>63</v>
      </c>
      <c r="E176" s="151" t="s">
        <v>63</v>
      </c>
      <c r="F176" s="151" t="s">
        <v>63</v>
      </c>
      <c r="G176" s="152" t="s">
        <v>63</v>
      </c>
      <c r="H176" s="153"/>
      <c r="I176" s="154"/>
      <c r="J176" s="155"/>
      <c r="K176" s="32" t="str">
        <f>IF(B176&gt;0,IF('Prismatris '!$B$343=$J$219,'Prismatris '!J301,IF('Prismatris '!$C$343=$J$219,'Prismatris '!K301,IF('Prismatris '!$D$343=$J$219,'Prismatris '!L301,IF('Prismatris '!$E$343=$J$219,'Prismatris '!M301,IF('Prismatris '!$F$343=$J$219,'Prismatris '!N301,IF('Prismatris '!$G$343=$J$219,'Prismatris '!O301,IF('Prismatris '!$H$343=$J$219,'Prismatris '!P301))))))),"")</f>
        <v/>
      </c>
      <c r="L176" s="129" t="str">
        <f>IF(B176&gt;0,IF('Prismatris '!$B$343=$J$219,'Prismatris '!R301,IF('Prismatris '!$C$343=$J$219,'Prismatris '!S301,IF('Prismatris '!$D$343=$J$219,'Prismatris '!T301,IF('Prismatris '!$E$343=$J$219,'Prismatris '!U301,IF('Prismatris '!$F$343=$J$219,'Prismatris '!V301,IF('Prismatris '!$G$343=$J$219,'Prismatris '!W301,IF('Prismatris '!$H$343=$J$219,'Prismatris '!X301))))))),"")</f>
        <v/>
      </c>
    </row>
    <row r="177" spans="2:12" ht="13.5" customHeight="1">
      <c r="B177" s="90"/>
      <c r="C177" s="150" t="s">
        <v>207</v>
      </c>
      <c r="D177" s="151" t="s">
        <v>64</v>
      </c>
      <c r="E177" s="151" t="s">
        <v>64</v>
      </c>
      <c r="F177" s="151" t="s">
        <v>64</v>
      </c>
      <c r="G177" s="152" t="s">
        <v>64</v>
      </c>
      <c r="H177" s="153"/>
      <c r="I177" s="154"/>
      <c r="J177" s="155"/>
      <c r="K177" s="32" t="str">
        <f>IF(B177&gt;0,IF('Prismatris '!$B$343=$J$219,'Prismatris '!J302,IF('Prismatris '!$C$343=$J$219,'Prismatris '!K302,IF('Prismatris '!$D$343=$J$219,'Prismatris '!L302,IF('Prismatris '!$E$343=$J$219,'Prismatris '!M302,IF('Prismatris '!$F$343=$J$219,'Prismatris '!N302,IF('Prismatris '!$G$343=$J$219,'Prismatris '!O302,IF('Prismatris '!$H$343=$J$219,'Prismatris '!P302))))))),"")</f>
        <v/>
      </c>
      <c r="L177" s="129" t="str">
        <f>IF(B177&gt;0,IF('Prismatris '!$B$343=$J$219,'Prismatris '!R302,IF('Prismatris '!$C$343=$J$219,'Prismatris '!S302,IF('Prismatris '!$D$343=$J$219,'Prismatris '!T302,IF('Prismatris '!$E$343=$J$219,'Prismatris '!U302,IF('Prismatris '!$F$343=$J$219,'Prismatris '!V302,IF('Prismatris '!$G$343=$J$219,'Prismatris '!W302,IF('Prismatris '!$H$343=$J$219,'Prismatris '!X302))))))),"")</f>
        <v/>
      </c>
    </row>
    <row r="178" spans="2:12" ht="13.5" customHeight="1">
      <c r="B178" s="90"/>
      <c r="C178" s="150" t="s">
        <v>208</v>
      </c>
      <c r="D178" s="151" t="s">
        <v>65</v>
      </c>
      <c r="E178" s="151" t="s">
        <v>65</v>
      </c>
      <c r="F178" s="151" t="s">
        <v>65</v>
      </c>
      <c r="G178" s="152" t="s">
        <v>65</v>
      </c>
      <c r="H178" s="153"/>
      <c r="I178" s="154"/>
      <c r="J178" s="155"/>
      <c r="K178" s="32" t="str">
        <f>IF(B178&gt;0,IF('Prismatris '!$B$343=$J$219,'Prismatris '!J303,IF('Prismatris '!$C$343=$J$219,'Prismatris '!K303,IF('Prismatris '!$D$343=$J$219,'Prismatris '!L303,IF('Prismatris '!$E$343=$J$219,'Prismatris '!M303,IF('Prismatris '!$F$343=$J$219,'Prismatris '!N303,IF('Prismatris '!$G$343=$J$219,'Prismatris '!O303,IF('Prismatris '!$H$343=$J$219,'Prismatris '!P303))))))),"")</f>
        <v/>
      </c>
      <c r="L178" s="129" t="str">
        <f>IF(B178&gt;0,IF('Prismatris '!$B$343=$J$219,'Prismatris '!R303,IF('Prismatris '!$C$343=$J$219,'Prismatris '!S303,IF('Prismatris '!$D$343=$J$219,'Prismatris '!T303,IF('Prismatris '!$E$343=$J$219,'Prismatris '!U303,IF('Prismatris '!$F$343=$J$219,'Prismatris '!V303,IF('Prismatris '!$G$343=$J$219,'Prismatris '!W303,IF('Prismatris '!$H$343=$J$219,'Prismatris '!X303))))))),"")</f>
        <v/>
      </c>
    </row>
    <row r="179" spans="2:12" ht="13.5" customHeight="1">
      <c r="B179" s="90"/>
      <c r="C179" s="150" t="s">
        <v>209</v>
      </c>
      <c r="D179" s="151" t="s">
        <v>71</v>
      </c>
      <c r="E179" s="151" t="s">
        <v>71</v>
      </c>
      <c r="F179" s="151" t="s">
        <v>71</v>
      </c>
      <c r="G179" s="152" t="s">
        <v>71</v>
      </c>
      <c r="H179" s="153"/>
      <c r="I179" s="154"/>
      <c r="J179" s="155"/>
      <c r="K179" s="32" t="str">
        <f>IF(B179&gt;0,IF('Prismatris '!$B$343=$J$219,'Prismatris '!J304,IF('Prismatris '!$C$343=$J$219,'Prismatris '!K304,IF('Prismatris '!$D$343=$J$219,'Prismatris '!L304,IF('Prismatris '!$E$343=$J$219,'Prismatris '!M304,IF('Prismatris '!$F$343=$J$219,'Prismatris '!N304,IF('Prismatris '!$G$343=$J$219,'Prismatris '!O304,IF('Prismatris '!$H$343=$J$219,'Prismatris '!P304))))))),"")</f>
        <v/>
      </c>
      <c r="L179" s="129" t="str">
        <f>IF(B179&gt;0,IF('Prismatris '!$B$343=$J$219,'Prismatris '!R304,IF('Prismatris '!$C$343=$J$219,'Prismatris '!S304,IF('Prismatris '!$D$343=$J$219,'Prismatris '!T304,IF('Prismatris '!$E$343=$J$219,'Prismatris '!U304,IF('Prismatris '!$F$343=$J$219,'Prismatris '!V304,IF('Prismatris '!$G$343=$J$219,'Prismatris '!W304,IF('Prismatris '!$H$343=$J$219,'Prismatris '!X304))))))),"")</f>
        <v/>
      </c>
    </row>
    <row r="180" spans="2:12" ht="13.5" customHeight="1">
      <c r="B180" s="90"/>
      <c r="C180" s="150" t="s">
        <v>210</v>
      </c>
      <c r="D180" s="151" t="s">
        <v>71</v>
      </c>
      <c r="E180" s="151" t="s">
        <v>71</v>
      </c>
      <c r="F180" s="151" t="s">
        <v>71</v>
      </c>
      <c r="G180" s="152" t="s">
        <v>71</v>
      </c>
      <c r="H180" s="153"/>
      <c r="I180" s="154"/>
      <c r="J180" s="155"/>
      <c r="K180" s="32" t="str">
        <f>IF(B180&gt;0,IF('Prismatris '!$B$343=$J$219,'Prismatris '!J305,IF('Prismatris '!$C$343=$J$219,'Prismatris '!K305,IF('Prismatris '!$D$343=$J$219,'Prismatris '!L305,IF('Prismatris '!$E$343=$J$219,'Prismatris '!M305,IF('Prismatris '!$F$343=$J$219,'Prismatris '!N305,IF('Prismatris '!$G$343=$J$219,'Prismatris '!O305,IF('Prismatris '!$H$343=$J$219,'Prismatris '!P305))))))),"")</f>
        <v/>
      </c>
      <c r="L180" s="129" t="str">
        <f>IF(B180&gt;0,IF('Prismatris '!$B$343=$J$219,'Prismatris '!R305,IF('Prismatris '!$C$343=$J$219,'Prismatris '!S305,IF('Prismatris '!$D$343=$J$219,'Prismatris '!T305,IF('Prismatris '!$E$343=$J$219,'Prismatris '!U305,IF('Prismatris '!$F$343=$J$219,'Prismatris '!V305,IF('Prismatris '!$G$343=$J$219,'Prismatris '!W305,IF('Prismatris '!$H$343=$J$219,'Prismatris '!X305))))))),"")</f>
        <v/>
      </c>
    </row>
    <row r="181" spans="2:12" ht="13.5" customHeight="1">
      <c r="B181" s="90"/>
      <c r="C181" s="150" t="s">
        <v>211</v>
      </c>
      <c r="D181" s="151" t="s">
        <v>71</v>
      </c>
      <c r="E181" s="151" t="s">
        <v>71</v>
      </c>
      <c r="F181" s="151" t="s">
        <v>71</v>
      </c>
      <c r="G181" s="152" t="s">
        <v>71</v>
      </c>
      <c r="H181" s="153"/>
      <c r="I181" s="154"/>
      <c r="J181" s="155"/>
      <c r="K181" s="32" t="str">
        <f>IF(B181&gt;0,IF('Prismatris '!$B$343=$J$219,'Prismatris '!J306,IF('Prismatris '!$C$343=$J$219,'Prismatris '!K306,IF('Prismatris '!$D$343=$J$219,'Prismatris '!L306,IF('Prismatris '!$E$343=$J$219,'Prismatris '!M306,IF('Prismatris '!$F$343=$J$219,'Prismatris '!N306,IF('Prismatris '!$G$343=$J$219,'Prismatris '!O306,IF('Prismatris '!$H$343=$J$219,'Prismatris '!P306))))))),"")</f>
        <v/>
      </c>
      <c r="L181" s="129" t="str">
        <f>IF(B181&gt;0,IF('Prismatris '!$B$343=$J$219,'Prismatris '!R306,IF('Prismatris '!$C$343=$J$219,'Prismatris '!S306,IF('Prismatris '!$D$343=$J$219,'Prismatris '!T306,IF('Prismatris '!$E$343=$J$219,'Prismatris '!U306,IF('Prismatris '!$F$343=$J$219,'Prismatris '!V306,IF('Prismatris '!$G$343=$J$219,'Prismatris '!W306,IF('Prismatris '!$H$343=$J$219,'Prismatris '!X306))))))),"")</f>
        <v/>
      </c>
    </row>
    <row r="182" spans="2:12" ht="13.5" customHeight="1">
      <c r="B182" s="90"/>
      <c r="C182" s="150" t="s">
        <v>212</v>
      </c>
      <c r="D182" s="151" t="s">
        <v>71</v>
      </c>
      <c r="E182" s="151" t="s">
        <v>71</v>
      </c>
      <c r="F182" s="151" t="s">
        <v>71</v>
      </c>
      <c r="G182" s="152" t="s">
        <v>71</v>
      </c>
      <c r="H182" s="153"/>
      <c r="I182" s="154"/>
      <c r="J182" s="155"/>
      <c r="K182" s="32" t="str">
        <f>IF(B182&gt;0,IF('Prismatris '!$B$343=$J$219,'Prismatris '!J307,IF('Prismatris '!$C$343=$J$219,'Prismatris '!K307,IF('Prismatris '!$D$343=$J$219,'Prismatris '!L307,IF('Prismatris '!$E$343=$J$219,'Prismatris '!M307,IF('Prismatris '!$F$343=$J$219,'Prismatris '!N307,IF('Prismatris '!$G$343=$J$219,'Prismatris '!O307,IF('Prismatris '!$H$343=$J$219,'Prismatris '!P307))))))),"")</f>
        <v/>
      </c>
      <c r="L182" s="129" t="str">
        <f>IF(B182&gt;0,IF('Prismatris '!$B$343=$J$219,'Prismatris '!R307,IF('Prismatris '!$C$343=$J$219,'Prismatris '!S307,IF('Prismatris '!$D$343=$J$219,'Prismatris '!T307,IF('Prismatris '!$E$343=$J$219,'Prismatris '!U307,IF('Prismatris '!$F$343=$J$219,'Prismatris '!V307,IF('Prismatris '!$G$343=$J$219,'Prismatris '!W307,IF('Prismatris '!$H$343=$J$219,'Prismatris '!X307))))))),"")</f>
        <v/>
      </c>
    </row>
    <row r="183" spans="2:12" ht="13.5" customHeight="1">
      <c r="B183" s="90"/>
      <c r="C183" s="150" t="s">
        <v>213</v>
      </c>
      <c r="D183" s="151" t="s">
        <v>71</v>
      </c>
      <c r="E183" s="151" t="s">
        <v>71</v>
      </c>
      <c r="F183" s="151" t="s">
        <v>71</v>
      </c>
      <c r="G183" s="152" t="s">
        <v>71</v>
      </c>
      <c r="H183" s="153"/>
      <c r="I183" s="154"/>
      <c r="J183" s="155"/>
      <c r="K183" s="32" t="str">
        <f>IF(B183&gt;0,IF('Prismatris '!$B$343=$J$219,'Prismatris '!J308,IF('Prismatris '!$C$343=$J$219,'Prismatris '!K308,IF('Prismatris '!$D$343=$J$219,'Prismatris '!L308,IF('Prismatris '!$E$343=$J$219,'Prismatris '!M308,IF('Prismatris '!$F$343=$J$219,'Prismatris '!N308,IF('Prismatris '!$G$343=$J$219,'Prismatris '!O308,IF('Prismatris '!$H$343=$J$219,'Prismatris '!P308))))))),"")</f>
        <v/>
      </c>
      <c r="L183" s="129" t="str">
        <f>IF(B183&gt;0,IF('Prismatris '!$B$343=$J$219,'Prismatris '!R308,IF('Prismatris '!$C$343=$J$219,'Prismatris '!S308,IF('Prismatris '!$D$343=$J$219,'Prismatris '!T308,IF('Prismatris '!$E$343=$J$219,'Prismatris '!U308,IF('Prismatris '!$F$343=$J$219,'Prismatris '!V308,IF('Prismatris '!$G$343=$J$219,'Prismatris '!W308,IF('Prismatris '!$H$343=$J$219,'Prismatris '!X308))))))),"")</f>
        <v/>
      </c>
    </row>
    <row r="184" spans="2:12" ht="13.5" customHeight="1">
      <c r="B184" s="90"/>
      <c r="C184" s="150" t="s">
        <v>236</v>
      </c>
      <c r="D184" s="151"/>
      <c r="E184" s="151"/>
      <c r="F184" s="151"/>
      <c r="G184" s="152"/>
      <c r="H184" s="153"/>
      <c r="I184" s="154"/>
      <c r="J184" s="155"/>
      <c r="K184" s="32" t="str">
        <f>IF(B184&gt;0,IF('Prismatris '!$B$343=$J$219,'Prismatris '!J309,IF('Prismatris '!$C$343=$J$219,'Prismatris '!K309,IF('Prismatris '!$D$343=$J$219,'Prismatris '!L309,IF('Prismatris '!$E$343=$J$219,'Prismatris '!M309,IF('Prismatris '!$F$343=$J$219,'Prismatris '!N309,IF('Prismatris '!$G$343=$J$219,'Prismatris '!O309,IF('Prismatris '!$H$343=$J$219,'Prismatris '!P309))))))),"")</f>
        <v/>
      </c>
      <c r="L184" s="129" t="str">
        <f>IF(B184&gt;0,IF('Prismatris '!$B$343=$J$219,'Prismatris '!R309,IF('Prismatris '!$C$343=$J$219,'Prismatris '!S309,IF('Prismatris '!$D$343=$J$219,'Prismatris '!T309,IF('Prismatris '!$E$343=$J$219,'Prismatris '!U309,IF('Prismatris '!$F$343=$J$219,'Prismatris '!V309,IF('Prismatris '!$G$343=$J$219,'Prismatris '!W309,IF('Prismatris '!$H$343=$J$219,'Prismatris '!X309))))))),"")</f>
        <v/>
      </c>
    </row>
    <row r="185" spans="2:12" ht="13.5" customHeight="1">
      <c r="B185" s="90"/>
      <c r="C185" s="150" t="s">
        <v>237</v>
      </c>
      <c r="D185" s="151"/>
      <c r="E185" s="151"/>
      <c r="F185" s="151"/>
      <c r="G185" s="152"/>
      <c r="H185" s="153"/>
      <c r="I185" s="154"/>
      <c r="J185" s="155"/>
      <c r="K185" s="32" t="str">
        <f>IF(B185&gt;0,IF('Prismatris '!$B$343=$J$219,'Prismatris '!J310,IF('Prismatris '!$C$343=$J$219,'Prismatris '!K310,IF('Prismatris '!$D$343=$J$219,'Prismatris '!L310,IF('Prismatris '!$E$343=$J$219,'Prismatris '!M310,IF('Prismatris '!$F$343=$J$219,'Prismatris '!N310,IF('Prismatris '!$G$343=$J$219,'Prismatris '!O310,IF('Prismatris '!$H$343=$J$219,'Prismatris '!P310))))))),"")</f>
        <v/>
      </c>
      <c r="L185" s="129" t="str">
        <f>IF(B185&gt;0,IF('Prismatris '!$B$343=$J$219,'Prismatris '!R310,IF('Prismatris '!$C$343=$J$219,'Prismatris '!S310,IF('Prismatris '!$D$343=$J$219,'Prismatris '!T310,IF('Prismatris '!$E$343=$J$219,'Prismatris '!U310,IF('Prismatris '!$F$343=$J$219,'Prismatris '!V310,IF('Prismatris '!$G$343=$J$219,'Prismatris '!W310,IF('Prismatris '!$H$343=$J$219,'Prismatris '!X310))))))),"")</f>
        <v/>
      </c>
    </row>
    <row r="186" spans="2:12" ht="13.5" customHeight="1">
      <c r="B186" s="90"/>
      <c r="C186" s="150" t="s">
        <v>214</v>
      </c>
      <c r="D186" s="151" t="s">
        <v>77</v>
      </c>
      <c r="E186" s="151" t="s">
        <v>77</v>
      </c>
      <c r="F186" s="151" t="s">
        <v>77</v>
      </c>
      <c r="G186" s="152" t="s">
        <v>77</v>
      </c>
      <c r="H186" s="153"/>
      <c r="I186" s="154"/>
      <c r="J186" s="155"/>
      <c r="K186" s="32" t="str">
        <f>IF(B186&gt;0,IF('Prismatris '!$B$343=$J$219,'Prismatris '!J311,IF('Prismatris '!$C$343=$J$219,'Prismatris '!K311,IF('Prismatris '!$D$343=$J$219,'Prismatris '!L311,IF('Prismatris '!$E$343=$J$219,'Prismatris '!M311,IF('Prismatris '!$F$343=$J$219,'Prismatris '!N311,IF('Prismatris '!$G$343=$J$219,'Prismatris '!O311,IF('Prismatris '!$H$343=$J$219,'Prismatris '!P311))))))),"")</f>
        <v/>
      </c>
      <c r="L186" s="129" t="str">
        <f>IF(B186&gt;0,IF('Prismatris '!$B$343=$J$219,'Prismatris '!R311,IF('Prismatris '!$C$343=$J$219,'Prismatris '!S311,IF('Prismatris '!$D$343=$J$219,'Prismatris '!T311,IF('Prismatris '!$E$343=$J$219,'Prismatris '!U311,IF('Prismatris '!$F$343=$J$219,'Prismatris '!V311,IF('Prismatris '!$G$343=$J$219,'Prismatris '!W311,IF('Prismatris '!$H$343=$J$219,'Prismatris '!X311))))))),"")</f>
        <v/>
      </c>
    </row>
    <row r="187" spans="2:12" ht="13.5" customHeight="1" thickBot="1">
      <c r="B187" s="90"/>
      <c r="C187" s="167" t="s">
        <v>215</v>
      </c>
      <c r="D187" s="168" t="s">
        <v>78</v>
      </c>
      <c r="E187" s="168" t="s">
        <v>78</v>
      </c>
      <c r="F187" s="168" t="s">
        <v>78</v>
      </c>
      <c r="G187" s="169" t="s">
        <v>78</v>
      </c>
      <c r="H187" s="191"/>
      <c r="I187" s="192"/>
      <c r="J187" s="193"/>
      <c r="K187" s="32" t="str">
        <f>IF(B187&gt;0,IF('Prismatris '!$B$343=$J$219,'Prismatris '!J312,IF('Prismatris '!$C$343=$J$219,'Prismatris '!K312,IF('Prismatris '!$D$343=$J$219,'Prismatris '!L312,IF('Prismatris '!$E$343=$J$219,'Prismatris '!M312,IF('Prismatris '!$F$343=$J$219,'Prismatris '!N312,IF('Prismatris '!$G$343=$J$219,'Prismatris '!O312,IF('Prismatris '!$H$343=$J$219,'Prismatris '!P312))))))),"")</f>
        <v/>
      </c>
      <c r="L187" s="129" t="str">
        <f>IF(B187&gt;0,IF('Prismatris '!$B$343=$J$219,'Prismatris '!R312,IF('Prismatris '!$C$343=$J$219,'Prismatris '!S312,IF('Prismatris '!$D$343=$J$219,'Prismatris '!T312,IF('Prismatris '!$E$343=$J$219,'Prismatris '!U312,IF('Prismatris '!$F$343=$J$219,'Prismatris '!V312,IF('Prismatris '!$G$343=$J$219,'Prismatris '!W312,IF('Prismatris '!$H$343=$J$219,'Prismatris '!X312))))))),"")</f>
        <v/>
      </c>
    </row>
    <row r="188" spans="2:12" ht="0.65" customHeight="1" thickBot="1">
      <c r="B188" s="109"/>
      <c r="C188" s="81"/>
      <c r="D188" s="14"/>
      <c r="E188" s="14"/>
      <c r="F188" s="14"/>
      <c r="G188" s="14"/>
      <c r="H188" s="14"/>
      <c r="I188" s="14"/>
      <c r="J188" s="14"/>
      <c r="K188" s="14"/>
      <c r="L188" s="65" t="str">
        <f>IF(B188&gt;0,IF('Prismatris '!$B$343=$J$219,'Prismatris '!R313,IF('Prismatris '!$C$343=$J$219,'Prismatris '!S313,IF('Prismatris '!$D$343=$J$219,'Prismatris '!T313,IF('Prismatris '!$E$343=$J$219,'Prismatris '!U313,IF('Prismatris '!$F$343=$J$219,'Prismatris '!V313,IF('Prismatris '!$G$343=$J$219,'Prismatris '!W313,IF('Prismatris '!$H$343=$J$219,'Prismatris '!X313))))))),"")</f>
        <v/>
      </c>
    </row>
    <row r="189" spans="2:12" ht="13.5" customHeight="1" thickBot="1">
      <c r="B189" s="14"/>
    </row>
    <row r="190" spans="2:12" ht="13.5" customHeight="1" thickBot="1">
      <c r="B190" s="94" t="s">
        <v>156</v>
      </c>
      <c r="C190" s="95"/>
      <c r="D190" s="95"/>
      <c r="E190" s="96"/>
      <c r="F190" s="96"/>
      <c r="G190" s="96"/>
      <c r="H190" s="96"/>
      <c r="I190" s="96"/>
      <c r="J190" s="96"/>
      <c r="K190" s="80"/>
      <c r="L190" s="97"/>
    </row>
    <row r="191" spans="2:12" ht="13.5" customHeight="1">
      <c r="B191" s="91" t="s">
        <v>12</v>
      </c>
      <c r="C191" s="163" t="s">
        <v>28</v>
      </c>
      <c r="D191" s="163"/>
      <c r="E191" s="163"/>
      <c r="F191" s="163"/>
      <c r="G191" s="163"/>
      <c r="H191" s="164" t="s">
        <v>37</v>
      </c>
      <c r="I191" s="165"/>
      <c r="J191" s="166"/>
      <c r="K191" s="92" t="s">
        <v>44</v>
      </c>
      <c r="L191" s="93" t="s">
        <v>10</v>
      </c>
    </row>
    <row r="192" spans="2:12" ht="13.5" customHeight="1">
      <c r="B192" s="90"/>
      <c r="C192" s="217" t="s">
        <v>152</v>
      </c>
      <c r="D192" s="217"/>
      <c r="E192" s="217"/>
      <c r="F192" s="217"/>
      <c r="G192" s="217"/>
      <c r="H192" s="153"/>
      <c r="I192" s="154"/>
      <c r="J192" s="155"/>
      <c r="K192" s="32" t="str">
        <f>IF(B192&gt;0,IF('Prismatris '!$B$343=$J$219,'Prismatris '!J317,IF('Prismatris '!$C$343=$J$219,'Prismatris '!K317,IF('Prismatris '!$D$343=$J$219,'Prismatris '!L317,IF('Prismatris '!$E$343=$J$219,'Prismatris '!M317,IF('Prismatris '!$F$343=$J$219,'Prismatris '!N317,IF('Prismatris '!$G$343=$J$219,'Prismatris '!O317,IF('Prismatris '!$H$343=$J$219,'Prismatris '!P317))))))),"")</f>
        <v/>
      </c>
      <c r="L192" s="129" t="str">
        <f>IF(B192&gt;0,IF('Prismatris '!$B$343=$J$219,'Prismatris '!R317,IF('Prismatris '!$C$343=$J$219,'Prismatris '!S317,IF('Prismatris '!$D$343=$J$219,'Prismatris '!T317,IF('Prismatris '!$E$343=$J$219,'Prismatris '!U317,IF('Prismatris '!$F$343=$J$219,'Prismatris '!V317,IF('Prismatris '!$G$343=$J$219,'Prismatris '!W317,IF('Prismatris '!$H$343=$J$219,'Prismatris '!X317))))))),"")</f>
        <v/>
      </c>
    </row>
    <row r="193" spans="2:12" ht="13.5" customHeight="1">
      <c r="B193" s="90"/>
      <c r="C193" s="217" t="s">
        <v>153</v>
      </c>
      <c r="D193" s="217"/>
      <c r="E193" s="217"/>
      <c r="F193" s="217"/>
      <c r="G193" s="217"/>
      <c r="H193" s="153"/>
      <c r="I193" s="154"/>
      <c r="J193" s="155"/>
      <c r="K193" s="32" t="str">
        <f>IF(B193&gt;0,IF('Prismatris '!$B$343=$J$219,'Prismatris '!J318,IF('Prismatris '!$C$343=$J$219,'Prismatris '!K318,IF('Prismatris '!$D$343=$J$219,'Prismatris '!L318,IF('Prismatris '!$E$343=$J$219,'Prismatris '!M318,IF('Prismatris '!$F$343=$J$219,'Prismatris '!N318,IF('Prismatris '!$G$343=$J$219,'Prismatris '!O318,IF('Prismatris '!$H$343=$J$219,'Prismatris '!P318))))))),"")</f>
        <v/>
      </c>
      <c r="L193" s="129" t="str">
        <f>IF(B193&gt;0,IF('Prismatris '!$B$343=$J$219,'Prismatris '!R318,IF('Prismatris '!$C$343=$J$219,'Prismatris '!S318,IF('Prismatris '!$D$343=$J$219,'Prismatris '!T318,IF('Prismatris '!$E$343=$J$219,'Prismatris '!U318,IF('Prismatris '!$F$343=$J$219,'Prismatris '!V318,IF('Prismatris '!$G$343=$J$219,'Prismatris '!W318,IF('Prismatris '!$H$343=$J$219,'Prismatris '!X318))))))),"")</f>
        <v/>
      </c>
    </row>
    <row r="194" spans="2:12" ht="13.5" customHeight="1">
      <c r="B194" s="90"/>
      <c r="C194" s="150" t="s">
        <v>192</v>
      </c>
      <c r="D194" s="151"/>
      <c r="E194" s="151"/>
      <c r="F194" s="151"/>
      <c r="G194" s="152"/>
      <c r="H194" s="153"/>
      <c r="I194" s="154"/>
      <c r="J194" s="155"/>
      <c r="K194" s="32" t="str">
        <f>IF(B194&gt;0,IF('Prismatris '!$B$343=$J$219,'Prismatris '!J319,IF('Prismatris '!$C$343=$J$219,'Prismatris '!K319,IF('Prismatris '!$D$343=$J$219,'Prismatris '!L319,IF('Prismatris '!$E$343=$J$219,'Prismatris '!M319,IF('Prismatris '!$F$343=$J$219,'Prismatris '!N319,IF('Prismatris '!$G$343=$J$219,'Prismatris '!O319,IF('Prismatris '!$H$343=$J$219,'Prismatris '!P319))))))),"")</f>
        <v/>
      </c>
      <c r="L194" s="129" t="str">
        <f>IF(B194&gt;0,IF('Prismatris '!$B$343=$J$219,'Prismatris '!R319,IF('Prismatris '!$C$343=$J$219,'Prismatris '!S319,IF('Prismatris '!$D$343=$J$219,'Prismatris '!T319,IF('Prismatris '!$E$343=$J$219,'Prismatris '!U319,IF('Prismatris '!$F$343=$J$219,'Prismatris '!V319,IF('Prismatris '!$G$343=$J$219,'Prismatris '!W319,IF('Prismatris '!$H$343=$J$219,'Prismatris '!X319))))))),"")</f>
        <v/>
      </c>
    </row>
    <row r="195" spans="2:12" ht="13.5" customHeight="1">
      <c r="B195" s="90"/>
      <c r="C195" s="150" t="s">
        <v>193</v>
      </c>
      <c r="D195" s="151"/>
      <c r="E195" s="151"/>
      <c r="F195" s="151"/>
      <c r="G195" s="152"/>
      <c r="H195" s="153"/>
      <c r="I195" s="154"/>
      <c r="J195" s="155"/>
      <c r="K195" s="32" t="str">
        <f>IF(B195&gt;0,IF('Prismatris '!$B$343=$J$219,'Prismatris '!J320,IF('Prismatris '!$C$343=$J$219,'Prismatris '!K320,IF('Prismatris '!$D$343=$J$219,'Prismatris '!L320,IF('Prismatris '!$E$343=$J$219,'Prismatris '!M320,IF('Prismatris '!$F$343=$J$219,'Prismatris '!N320,IF('Prismatris '!$G$343=$J$219,'Prismatris '!O320,IF('Prismatris '!$H$343=$J$219,'Prismatris '!P320))))))),"")</f>
        <v/>
      </c>
      <c r="L195" s="129" t="str">
        <f>IF(B195&gt;0,IF('Prismatris '!$B$343=$J$219,'Prismatris '!R320,IF('Prismatris '!$C$343=$J$219,'Prismatris '!S320,IF('Prismatris '!$D$343=$J$219,'Prismatris '!T320,IF('Prismatris '!$E$343=$J$219,'Prismatris '!U320,IF('Prismatris '!$F$343=$J$219,'Prismatris '!V320,IF('Prismatris '!$G$343=$J$219,'Prismatris '!W320,IF('Prismatris '!$H$343=$J$219,'Prismatris '!X320))))))),"")</f>
        <v/>
      </c>
    </row>
    <row r="196" spans="2:12" ht="13.5" customHeight="1">
      <c r="B196" s="90"/>
      <c r="C196" s="150" t="s">
        <v>119</v>
      </c>
      <c r="D196" s="151"/>
      <c r="E196" s="151"/>
      <c r="F196" s="151"/>
      <c r="G196" s="152"/>
      <c r="H196" s="153"/>
      <c r="I196" s="154"/>
      <c r="J196" s="155"/>
      <c r="K196" s="32" t="str">
        <f>IF(B196&gt;0,IF('Prismatris '!$B$343=$J$219,'Prismatris '!J321,IF('Prismatris '!$C$343=$J$219,'Prismatris '!K321,IF('Prismatris '!$D$343=$J$219,'Prismatris '!L321,IF('Prismatris '!$E$343=$J$219,'Prismatris '!M321,IF('Prismatris '!$F$343=$J$219,'Prismatris '!N321,IF('Prismatris '!$G$343=$J$219,'Prismatris '!O321,IF('Prismatris '!$H$343=$J$219,'Prismatris '!P321))))))),"")</f>
        <v/>
      </c>
      <c r="L196" s="129" t="str">
        <f>IF(B196&gt;0,IF('Prismatris '!$B$343=$J$219,'Prismatris '!R321,IF('Prismatris '!$C$343=$J$219,'Prismatris '!S321,IF('Prismatris '!$D$343=$J$219,'Prismatris '!T321,IF('Prismatris '!$E$343=$J$219,'Prismatris '!U321,IF('Prismatris '!$F$343=$J$219,'Prismatris '!V321,IF('Prismatris '!$G$343=$J$219,'Prismatris '!W321,IF('Prismatris '!$H$343=$J$219,'Prismatris '!X321))))))),"")</f>
        <v/>
      </c>
    </row>
    <row r="197" spans="2:12" ht="13.5" customHeight="1">
      <c r="B197" s="90"/>
      <c r="C197" s="150" t="s">
        <v>120</v>
      </c>
      <c r="D197" s="151"/>
      <c r="E197" s="151"/>
      <c r="F197" s="151"/>
      <c r="G197" s="152"/>
      <c r="H197" s="153"/>
      <c r="I197" s="154"/>
      <c r="J197" s="155"/>
      <c r="K197" s="32" t="str">
        <f>IF(B197&gt;0,IF('Prismatris '!$B$343=$J$219,'Prismatris '!J322,IF('Prismatris '!$C$343=$J$219,'Prismatris '!K322,IF('Prismatris '!$D$343=$J$219,'Prismatris '!L322,IF('Prismatris '!$E$343=$J$219,'Prismatris '!M322,IF('Prismatris '!$F$343=$J$219,'Prismatris '!N322,IF('Prismatris '!$G$343=$J$219,'Prismatris '!O322,IF('Prismatris '!$H$343=$J$219,'Prismatris '!P322))))))),"")</f>
        <v/>
      </c>
      <c r="L197" s="129" t="str">
        <f>IF(B197&gt;0,IF('Prismatris '!$B$343=$J$219,'Prismatris '!R322,IF('Prismatris '!$C$343=$J$219,'Prismatris '!S322,IF('Prismatris '!$D$343=$J$219,'Prismatris '!T322,IF('Prismatris '!$E$343=$J$219,'Prismatris '!U322,IF('Prismatris '!$F$343=$J$219,'Prismatris '!V322,IF('Prismatris '!$G$343=$J$219,'Prismatris '!W322,IF('Prismatris '!$H$343=$J$219,'Prismatris '!X322))))))),"")</f>
        <v/>
      </c>
    </row>
    <row r="198" spans="2:12" ht="13.5" customHeight="1">
      <c r="B198" s="90"/>
      <c r="C198" s="210" t="s">
        <v>191</v>
      </c>
      <c r="D198" s="211"/>
      <c r="E198" s="211"/>
      <c r="F198" s="211"/>
      <c r="G198" s="212"/>
      <c r="H198" s="153"/>
      <c r="I198" s="154"/>
      <c r="J198" s="155"/>
      <c r="K198" s="32" t="str">
        <f>IF(B198&gt;0,IF('Prismatris '!$B$343=$J$219,'Prismatris '!J323,IF('Prismatris '!$C$343=$J$219,'Prismatris '!K323,IF('Prismatris '!$D$343=$J$219,'Prismatris '!L323,IF('Prismatris '!$E$343=$J$219,'Prismatris '!M323,IF('Prismatris '!$F$343=$J$219,'Prismatris '!N323,IF('Prismatris '!$G$343=$J$219,'Prismatris '!O323,IF('Prismatris '!$H$343=$J$219,'Prismatris '!P323))))))),"")</f>
        <v/>
      </c>
      <c r="L198" s="129" t="str">
        <f>IF(B198&gt;0,IF('Prismatris '!$B$343=$J$219,'Prismatris '!R323,IF('Prismatris '!$C$343=$J$219,'Prismatris '!S323,IF('Prismatris '!$D$343=$J$219,'Prismatris '!T323,IF('Prismatris '!$E$343=$J$219,'Prismatris '!U323,IF('Prismatris '!$F$343=$J$219,'Prismatris '!V323,IF('Prismatris '!$G$343=$J$219,'Prismatris '!W323,IF('Prismatris '!$H$343=$J$219,'Prismatris '!X323))))))),"")</f>
        <v/>
      </c>
    </row>
    <row r="199" spans="2:12">
      <c r="B199" s="90"/>
      <c r="C199" s="210" t="s">
        <v>122</v>
      </c>
      <c r="D199" s="211"/>
      <c r="E199" s="211"/>
      <c r="F199" s="211"/>
      <c r="G199" s="212"/>
      <c r="H199" s="153"/>
      <c r="I199" s="154"/>
      <c r="J199" s="155"/>
      <c r="K199" s="32" t="str">
        <f>IF(B199&gt;0,IF('Prismatris '!$B$343=$J$219,'Prismatris '!J324,IF('Prismatris '!$C$343=$J$219,'Prismatris '!K324,IF('Prismatris '!$D$343=$J$219,'Prismatris '!L324,IF('Prismatris '!$E$343=$J$219,'Prismatris '!M324,IF('Prismatris '!$F$343=$J$219,'Prismatris '!N324,IF('Prismatris '!$G$343=$J$219,'Prismatris '!O324,IF('Prismatris '!$H$343=$J$219,'Prismatris '!P324))))))),"")</f>
        <v/>
      </c>
      <c r="L199" s="129" t="str">
        <f>IF(B199&gt;0,IF('Prismatris '!$B$343=$J$219,'Prismatris '!R324,IF('Prismatris '!$C$343=$J$219,'Prismatris '!S324,IF('Prismatris '!$D$343=$J$219,'Prismatris '!T324,IF('Prismatris '!$E$343=$J$219,'Prismatris '!U324,IF('Prismatris '!$F$343=$J$219,'Prismatris '!V324,IF('Prismatris '!$G$343=$J$219,'Prismatris '!W324,IF('Prismatris '!$H$343=$J$219,'Prismatris '!X324))))))),"")</f>
        <v/>
      </c>
    </row>
    <row r="200" spans="2:12" ht="13.5" customHeight="1">
      <c r="B200" s="90"/>
      <c r="C200" s="210" t="s">
        <v>123</v>
      </c>
      <c r="D200" s="211"/>
      <c r="E200" s="211"/>
      <c r="F200" s="211"/>
      <c r="G200" s="212"/>
      <c r="H200" s="153"/>
      <c r="I200" s="154"/>
      <c r="J200" s="155"/>
      <c r="K200" s="32" t="str">
        <f>IF(B200&gt;0,IF('Prismatris '!$B$343=$J$219,'Prismatris '!J325,IF('Prismatris '!$C$343=$J$219,'Prismatris '!K325,IF('Prismatris '!$D$343=$J$219,'Prismatris '!L325,IF('Prismatris '!$E$343=$J$219,'Prismatris '!M325,IF('Prismatris '!$F$343=$J$219,'Prismatris '!N325,IF('Prismatris '!$G$343=$J$219,'Prismatris '!O325,IF('Prismatris '!$H$343=$J$219,'Prismatris '!P325))))))),"")</f>
        <v/>
      </c>
      <c r="L200" s="129" t="str">
        <f>IF(B200&gt;0,IF('Prismatris '!$B$343=$J$219,'Prismatris '!R325,IF('Prismatris '!$C$343=$J$219,'Prismatris '!S325,IF('Prismatris '!$D$343=$J$219,'Prismatris '!T325,IF('Prismatris '!$E$343=$J$219,'Prismatris '!U325,IF('Prismatris '!$F$343=$J$219,'Prismatris '!V325,IF('Prismatris '!$G$343=$J$219,'Prismatris '!W325,IF('Prismatris '!$H$343=$J$219,'Prismatris '!X325))))))),"")</f>
        <v/>
      </c>
    </row>
    <row r="201" spans="2:12" ht="13.5" customHeight="1">
      <c r="B201" s="90"/>
      <c r="C201" s="86" t="s">
        <v>154</v>
      </c>
      <c r="D201" s="87"/>
      <c r="E201" s="87"/>
      <c r="F201" s="87"/>
      <c r="G201" s="88"/>
      <c r="H201" s="153"/>
      <c r="I201" s="154"/>
      <c r="J201" s="155"/>
      <c r="K201" s="32" t="str">
        <f>IF(B201&gt;0,IF('Prismatris '!$B$343=$J$219,'Prismatris '!J326,IF('Prismatris '!$C$343=$J$219,'Prismatris '!K326,IF('Prismatris '!$D$343=$J$219,'Prismatris '!L326,IF('Prismatris '!$E$343=$J$219,'Prismatris '!M326,IF('Prismatris '!$F$343=$J$219,'Prismatris '!N326,IF('Prismatris '!$G$343=$J$219,'Prismatris '!O326,IF('Prismatris '!$H$343=$J$219,'Prismatris '!P326))))))),"")</f>
        <v/>
      </c>
      <c r="L201" s="129" t="str">
        <f>IF(B201&gt;0,IF('Prismatris '!$B$343=$J$219,'Prismatris '!R326,IF('Prismatris '!$C$343=$J$219,'Prismatris '!S326,IF('Prismatris '!$D$343=$J$219,'Prismatris '!T326,IF('Prismatris '!$E$343=$J$219,'Prismatris '!U326,IF('Prismatris '!$F$343=$J$219,'Prismatris '!V326,IF('Prismatris '!$G$343=$J$219,'Prismatris '!W326,IF('Prismatris '!$H$343=$J$219,'Prismatris '!X326))))))),"")</f>
        <v/>
      </c>
    </row>
    <row r="202" spans="2:12" ht="13.5" customHeight="1">
      <c r="B202" s="90"/>
      <c r="C202" s="86" t="s">
        <v>155</v>
      </c>
      <c r="D202" s="87"/>
      <c r="E202" s="87"/>
      <c r="F202" s="87"/>
      <c r="G202" s="88"/>
      <c r="H202" s="153"/>
      <c r="I202" s="154"/>
      <c r="J202" s="155"/>
      <c r="K202" s="32" t="str">
        <f>IF(B202&gt;0,IF('Prismatris '!$B$343=$J$219,'Prismatris '!J327,IF('Prismatris '!$C$343=$J$219,'Prismatris '!K327,IF('Prismatris '!$D$343=$J$219,'Prismatris '!L327,IF('Prismatris '!$E$343=$J$219,'Prismatris '!M327,IF('Prismatris '!$F$343=$J$219,'Prismatris '!N327,IF('Prismatris '!$G$343=$J$219,'Prismatris '!O327,IF('Prismatris '!$H$343=$J$219,'Prismatris '!P327))))))),"")</f>
        <v/>
      </c>
      <c r="L202" s="129" t="str">
        <f>IF(B202&gt;0,IF('Prismatris '!$B$343=$J$219,'Prismatris '!R327,IF('Prismatris '!$C$343=$J$219,'Prismatris '!S327,IF('Prismatris '!$D$343=$J$219,'Prismatris '!T327,IF('Prismatris '!$E$343=$J$219,'Prismatris '!U327,IF('Prismatris '!$F$343=$J$219,'Prismatris '!V327,IF('Prismatris '!$G$343=$J$219,'Prismatris '!W327,IF('Prismatris '!$H$343=$J$219,'Prismatris '!X327))))))),"")</f>
        <v/>
      </c>
    </row>
    <row r="203" spans="2:12" ht="13.5" customHeight="1">
      <c r="B203" s="90"/>
      <c r="C203" s="215" t="s">
        <v>121</v>
      </c>
      <c r="D203" s="215"/>
      <c r="E203" s="215"/>
      <c r="F203" s="215"/>
      <c r="G203" s="215"/>
      <c r="H203" s="153"/>
      <c r="I203" s="154"/>
      <c r="J203" s="155"/>
      <c r="K203" s="32" t="str">
        <f>IF(B203&gt;0,IF('Prismatris '!$B$343=$J$219,'Prismatris '!J328,IF('Prismatris '!$C$343=$J$219,'Prismatris '!K328,IF('Prismatris '!$D$343=$J$219,'Prismatris '!L328,IF('Prismatris '!$E$343=$J$219,'Prismatris '!M328,IF('Prismatris '!$F$343=$J$219,'Prismatris '!N328,IF('Prismatris '!$G$343=$J$219,'Prismatris '!O328,IF('Prismatris '!$H$343=$J$219,'Prismatris '!P328))))))),"")</f>
        <v/>
      </c>
      <c r="L203" s="129" t="str">
        <f>IF(B203&gt;0,IF('Prismatris '!$B$343=$J$219,'Prismatris '!R328,IF('Prismatris '!$C$343=$J$219,'Prismatris '!S328,IF('Prismatris '!$D$343=$J$219,'Prismatris '!T328,IF('Prismatris '!$E$343=$J$219,'Prismatris '!U328,IF('Prismatris '!$F$343=$J$219,'Prismatris '!V328,IF('Prismatris '!$G$343=$J$219,'Prismatris '!W328,IF('Prismatris '!$H$343=$J$219,'Prismatris '!X328))))))),"")</f>
        <v/>
      </c>
    </row>
    <row r="204" spans="2:12" ht="13.5" customHeight="1">
      <c r="B204" s="90"/>
      <c r="C204" s="215" t="s">
        <v>195</v>
      </c>
      <c r="D204" s="215"/>
      <c r="E204" s="215"/>
      <c r="F204" s="215"/>
      <c r="G204" s="215"/>
      <c r="H204" s="153"/>
      <c r="I204" s="154"/>
      <c r="J204" s="155"/>
      <c r="K204" s="32" t="str">
        <f>IF(B204&gt;0,IF('Prismatris '!$B$343=$J$219,'Prismatris '!J329,IF('Prismatris '!$C$343=$J$219,'Prismatris '!K329,IF('Prismatris '!$D$343=$J$219,'Prismatris '!L329,IF('Prismatris '!$E$343=$J$219,'Prismatris '!M329,IF('Prismatris '!$F$343=$J$219,'Prismatris '!N329,IF('Prismatris '!$G$343=$J$219,'Prismatris '!O329,IF('Prismatris '!$H$343=$J$219,'Prismatris '!P329))))))),"")</f>
        <v/>
      </c>
      <c r="L204" s="129" t="str">
        <f>IF(B204&gt;0,IF('Prismatris '!$B$343=$J$219,'Prismatris '!R329,IF('Prismatris '!$C$343=$J$219,'Prismatris '!S329,IF('Prismatris '!$D$343=$J$219,'Prismatris '!T329,IF('Prismatris '!$E$343=$J$219,'Prismatris '!U329,IF('Prismatris '!$F$343=$J$219,'Prismatris '!V329,IF('Prismatris '!$G$343=$J$219,'Prismatris '!W329,IF('Prismatris '!$H$343=$J$219,'Prismatris '!X329))))))),"")</f>
        <v/>
      </c>
    </row>
    <row r="205" spans="2:12" ht="13.5" customHeight="1" thickBot="1">
      <c r="B205" s="90"/>
      <c r="C205" s="216" t="s">
        <v>194</v>
      </c>
      <c r="D205" s="216"/>
      <c r="E205" s="216"/>
      <c r="F205" s="216"/>
      <c r="G205" s="216"/>
      <c r="H205" s="191"/>
      <c r="I205" s="192"/>
      <c r="J205" s="193"/>
      <c r="K205" s="32" t="str">
        <f>IF(B205&gt;0,IF('Prismatris '!$B$343=$J$219,'Prismatris '!J330,IF('Prismatris '!$C$343=$J$219,'Prismatris '!K330,IF('Prismatris '!$D$343=$J$219,'Prismatris '!L330,IF('Prismatris '!$E$343=$J$219,'Prismatris '!M330,IF('Prismatris '!$F$343=$J$219,'Prismatris '!N330,IF('Prismatris '!$G$343=$J$219,'Prismatris '!O330,IF('Prismatris '!$H$343=$J$219,'Prismatris '!P330))))))),"")</f>
        <v/>
      </c>
      <c r="L205" s="129" t="str">
        <f>IF(B205&gt;0,IF('Prismatris '!$B$343=$J$219,'Prismatris '!R330,IF('Prismatris '!$C$343=$J$219,'Prismatris '!S330,IF('Prismatris '!$D$343=$J$219,'Prismatris '!T330,IF('Prismatris '!$E$343=$J$219,'Prismatris '!U330,IF('Prismatris '!$F$343=$J$219,'Prismatris '!V330,IF('Prismatris '!$G$343=$J$219,'Prismatris '!W330,IF('Prismatris '!$H$343=$J$219,'Prismatris '!X330))))))),"")</f>
        <v/>
      </c>
    </row>
    <row r="206" spans="2:12" ht="14" hidden="1" thickBot="1">
      <c r="B206" s="43"/>
      <c r="C206" s="44"/>
      <c r="D206" s="33"/>
      <c r="E206" s="33"/>
      <c r="F206" s="33"/>
      <c r="G206" s="33"/>
      <c r="H206" s="33"/>
      <c r="I206" s="33"/>
      <c r="J206" s="33"/>
      <c r="K206" s="32" t="str">
        <f>IF(B206&gt;0,IF('Prismatris '!$B$343=$J$219,'Prismatris '!J334,IF('Prismatris '!$C$343=$J$219,'Prismatris '!K334,IF('Prismatris '!$D$343=$J$219,'Prismatris '!L334,IF('Prismatris '!$E$343=$J$219,'Prismatris '!M334,IF('Prismatris '!$F$343=$J$219,'Prismatris '!N334,IF('Prismatris '!$G$343=$J$219,'Prismatris '!O334,IF('Prismatris '!$H$343=$J$219,'Prismatris '!P334))))))),"")</f>
        <v/>
      </c>
      <c r="L206" s="65" t="str">
        <f>IF(B206&gt;0,IF('Prismatris '!$B$343=$J$219,'Prismatris '!R331,IF('Prismatris '!$C$343=$J$219,'Prismatris '!S331,IF('Prismatris '!$D$343=$J$219,'Prismatris '!T331,IF('Prismatris '!$E$343=$J$219,'Prismatris '!U331,IF('Prismatris '!$F$343=$J$219,'Prismatris '!V331,IF('Prismatris '!$G$343=$J$219,'Prismatris '!W331,IF('Prismatris '!$H$343=$J$219,'Prismatris '!X331))))))),"")</f>
        <v/>
      </c>
    </row>
    <row r="207" spans="2:12" ht="17.5">
      <c r="C207" s="86"/>
      <c r="J207" s="12" t="s">
        <v>2</v>
      </c>
      <c r="K207" s="189">
        <f>'Prismatris '!F349</f>
        <v>0</v>
      </c>
      <c r="L207" s="190"/>
    </row>
    <row r="209" spans="3:11" ht="20">
      <c r="C209" s="13" t="s">
        <v>3</v>
      </c>
      <c r="D209" s="13"/>
    </row>
    <row r="211" spans="3:11">
      <c r="C211" s="3" t="s">
        <v>4</v>
      </c>
      <c r="F211" s="178" t="str">
        <f>'Prismatris '!B353</f>
        <v/>
      </c>
      <c r="G211" s="186"/>
      <c r="K211" s="8">
        <f>'Prismatris '!D353</f>
        <v>0</v>
      </c>
    </row>
    <row r="212" spans="3:11">
      <c r="C212" s="3" t="s">
        <v>5</v>
      </c>
      <c r="F212" s="178" t="str">
        <f>'Prismatris '!B354</f>
        <v/>
      </c>
      <c r="G212" s="186"/>
      <c r="K212" s="8">
        <f>'Prismatris '!D354</f>
        <v>0</v>
      </c>
    </row>
    <row r="213" spans="3:11">
      <c r="C213" s="3" t="s">
        <v>6</v>
      </c>
      <c r="F213" s="178" t="str">
        <f>'Prismatris '!B355</f>
        <v/>
      </c>
      <c r="G213" s="186"/>
      <c r="K213" s="8">
        <f>'Prismatris '!D355</f>
        <v>0</v>
      </c>
    </row>
    <row r="214" spans="3:11">
      <c r="C214" s="3" t="s">
        <v>45</v>
      </c>
      <c r="F214" s="178" t="str">
        <f>'Prismatris '!B356</f>
        <v/>
      </c>
      <c r="G214" s="186"/>
      <c r="K214" s="8">
        <f>'Prismatris '!D356</f>
        <v>0</v>
      </c>
    </row>
    <row r="215" spans="3:11">
      <c r="C215" s="3" t="s">
        <v>46</v>
      </c>
      <c r="F215" s="178" t="str">
        <f>'Prismatris '!B357</f>
        <v/>
      </c>
      <c r="G215" s="186"/>
      <c r="K215" s="8">
        <f>'Prismatris '!D357</f>
        <v>0</v>
      </c>
    </row>
    <row r="216" spans="3:11">
      <c r="C216" s="3" t="s">
        <v>47</v>
      </c>
      <c r="F216" s="178" t="str">
        <f>'Prismatris '!B358</f>
        <v/>
      </c>
      <c r="G216" s="186"/>
      <c r="K216" s="8">
        <f>'Prismatris '!D358</f>
        <v>0</v>
      </c>
    </row>
    <row r="217" spans="3:11">
      <c r="C217" s="3" t="s">
        <v>239</v>
      </c>
      <c r="F217" s="178" t="str">
        <f>'Prismatris '!B359</f>
        <v/>
      </c>
      <c r="G217" s="186"/>
      <c r="K217" s="8">
        <f>'Prismatris '!D359</f>
        <v>0</v>
      </c>
    </row>
    <row r="219" spans="3:11">
      <c r="C219" s="3" t="s">
        <v>43</v>
      </c>
      <c r="J219" s="15">
        <v>1</v>
      </c>
    </row>
    <row r="222" spans="3:11">
      <c r="C222" s="3" t="s">
        <v>7</v>
      </c>
      <c r="H222" s="3" t="s">
        <v>8</v>
      </c>
    </row>
    <row r="226" spans="3:9" ht="14" thickBot="1">
      <c r="C226" s="14"/>
      <c r="D226" s="14"/>
      <c r="H226" s="14"/>
      <c r="I226" s="14"/>
    </row>
    <row r="229" spans="3:9">
      <c r="C229" s="3" t="s">
        <v>9</v>
      </c>
      <c r="H229" s="3" t="s">
        <v>9</v>
      </c>
    </row>
  </sheetData>
  <sheetProtection algorithmName="SHA-512" hashValue="lQc4dRKwrx+28j+5zKQv8BXwAwLqZo0MGsVv3+Pqth6Vj4tRrqa+hLLl70OFcfrl8N0vA5LSnuzzAQ4qQWxqYw==" saltValue="/QqVVavn2MPAmvMTKtdfGw==" spinCount="100000" sheet="1" formatColumns="0" formatRows="0"/>
  <protectedRanges>
    <protectedRange sqref="B147:B187 H147:J187 B192:B205 H192:J205" name="Tillbehör"/>
    <protectedRange sqref="B116:C118 B124:C126 B132:B134 B139:B142 G139:K142" name="Skärmar rekond tjänster"/>
    <protectedRange sqref="B108:G110 B100:G102" name="Bärbara datorer"/>
    <protectedRange sqref="B68:I70 B76:I78 B84:I86 B92:I94" name="Surfplattor"/>
    <protectedRange sqref="B92 B28:G30 B35:G37 B43:F45 B51:F53 B60:F62" name="Mobiltelefoner"/>
    <protectedRange sqref="B92 J2:L4 H13 J219 D7:F21" name="Huvud"/>
  </protectedRanges>
  <sortState xmlns:xlrd2="http://schemas.microsoft.com/office/spreadsheetml/2017/richdata2" ref="C192:G205">
    <sortCondition ref="C192:C205"/>
  </sortState>
  <mergeCells count="234">
    <mergeCell ref="C192:G192"/>
    <mergeCell ref="H192:J192"/>
    <mergeCell ref="C193:G193"/>
    <mergeCell ref="H193:J193"/>
    <mergeCell ref="H198:J198"/>
    <mergeCell ref="F217:G217"/>
    <mergeCell ref="B129:E129"/>
    <mergeCell ref="C130:D130"/>
    <mergeCell ref="J131:K131"/>
    <mergeCell ref="J132:K132"/>
    <mergeCell ref="J133:K133"/>
    <mergeCell ref="J134:K134"/>
    <mergeCell ref="C146:G146"/>
    <mergeCell ref="C147:G147"/>
    <mergeCell ref="C148:G148"/>
    <mergeCell ref="F211:G211"/>
    <mergeCell ref="H179:J179"/>
    <mergeCell ref="H180:J180"/>
    <mergeCell ref="C163:G163"/>
    <mergeCell ref="C159:G159"/>
    <mergeCell ref="H176:J176"/>
    <mergeCell ref="H177:J177"/>
    <mergeCell ref="H146:J146"/>
    <mergeCell ref="H147:J147"/>
    <mergeCell ref="F212:G212"/>
    <mergeCell ref="F213:G213"/>
    <mergeCell ref="F214:G214"/>
    <mergeCell ref="F215:G215"/>
    <mergeCell ref="F216:G216"/>
    <mergeCell ref="C194:G194"/>
    <mergeCell ref="H194:J194"/>
    <mergeCell ref="C195:G195"/>
    <mergeCell ref="H195:J195"/>
    <mergeCell ref="C196:G196"/>
    <mergeCell ref="H196:J196"/>
    <mergeCell ref="C197:G197"/>
    <mergeCell ref="H197:J197"/>
    <mergeCell ref="C198:G198"/>
    <mergeCell ref="C199:G199"/>
    <mergeCell ref="C203:G203"/>
    <mergeCell ref="H203:J203"/>
    <mergeCell ref="C200:G200"/>
    <mergeCell ref="C205:G205"/>
    <mergeCell ref="H205:J205"/>
    <mergeCell ref="C204:G204"/>
    <mergeCell ref="H204:J204"/>
    <mergeCell ref="H201:J201"/>
    <mergeCell ref="H202:J202"/>
    <mergeCell ref="D16:F18"/>
    <mergeCell ref="B32:E32"/>
    <mergeCell ref="B65:E65"/>
    <mergeCell ref="C142:F142"/>
    <mergeCell ref="G138:K138"/>
    <mergeCell ref="C157:G157"/>
    <mergeCell ref="H173:J173"/>
    <mergeCell ref="H199:J199"/>
    <mergeCell ref="H200:J200"/>
    <mergeCell ref="H148:J148"/>
    <mergeCell ref="H171:J171"/>
    <mergeCell ref="H172:J172"/>
    <mergeCell ref="H174:J174"/>
    <mergeCell ref="H175:J175"/>
    <mergeCell ref="H154:J154"/>
    <mergeCell ref="H155:J155"/>
    <mergeCell ref="H156:J156"/>
    <mergeCell ref="H157:J157"/>
    <mergeCell ref="H165:J165"/>
    <mergeCell ref="H166:J166"/>
    <mergeCell ref="H160:J160"/>
    <mergeCell ref="H161:J161"/>
    <mergeCell ref="H167:J167"/>
    <mergeCell ref="H168:J168"/>
    <mergeCell ref="H186:J186"/>
    <mergeCell ref="C162:G162"/>
    <mergeCell ref="C41:F41"/>
    <mergeCell ref="C49:F49"/>
    <mergeCell ref="C58:F58"/>
    <mergeCell ref="C66:I66"/>
    <mergeCell ref="H169:J169"/>
    <mergeCell ref="H170:J170"/>
    <mergeCell ref="J50:K50"/>
    <mergeCell ref="J68:K68"/>
    <mergeCell ref="C74:I74"/>
    <mergeCell ref="C90:H90"/>
    <mergeCell ref="C98:G98"/>
    <mergeCell ref="J69:K69"/>
    <mergeCell ref="J70:K70"/>
    <mergeCell ref="B73:E73"/>
    <mergeCell ref="B48:E48"/>
    <mergeCell ref="B56:F56"/>
    <mergeCell ref="J61:K61"/>
    <mergeCell ref="J62:K62"/>
    <mergeCell ref="J67:K67"/>
    <mergeCell ref="J85:K85"/>
    <mergeCell ref="J86:K86"/>
    <mergeCell ref="J78:K78"/>
    <mergeCell ref="I8:L8"/>
    <mergeCell ref="I11:L11"/>
    <mergeCell ref="I10:L10"/>
    <mergeCell ref="I9:L9"/>
    <mergeCell ref="J43:K43"/>
    <mergeCell ref="K207:L207"/>
    <mergeCell ref="H187:J187"/>
    <mergeCell ref="D15:F15"/>
    <mergeCell ref="G139:K139"/>
    <mergeCell ref="G140:K140"/>
    <mergeCell ref="G142:K142"/>
    <mergeCell ref="J52:K52"/>
    <mergeCell ref="J53:K53"/>
    <mergeCell ref="J37:K37"/>
    <mergeCell ref="B40:E40"/>
    <mergeCell ref="J44:K44"/>
    <mergeCell ref="J45:K45"/>
    <mergeCell ref="J59:K59"/>
    <mergeCell ref="J60:K60"/>
    <mergeCell ref="C139:F139"/>
    <mergeCell ref="C138:F138"/>
    <mergeCell ref="G141:K141"/>
    <mergeCell ref="C182:G182"/>
    <mergeCell ref="C186:G186"/>
    <mergeCell ref="J2:L2"/>
    <mergeCell ref="J3:L3"/>
    <mergeCell ref="J4:L4"/>
    <mergeCell ref="J27:K27"/>
    <mergeCell ref="C26:G26"/>
    <mergeCell ref="J42:K42"/>
    <mergeCell ref="J51:K51"/>
    <mergeCell ref="D12:F12"/>
    <mergeCell ref="B25:E25"/>
    <mergeCell ref="D7:F7"/>
    <mergeCell ref="D8:F8"/>
    <mergeCell ref="D9:F9"/>
    <mergeCell ref="D10:F10"/>
    <mergeCell ref="D11:F11"/>
    <mergeCell ref="J28:K28"/>
    <mergeCell ref="J29:K29"/>
    <mergeCell ref="J30:K30"/>
    <mergeCell ref="C33:G33"/>
    <mergeCell ref="J34:K34"/>
    <mergeCell ref="J35:K35"/>
    <mergeCell ref="J36:K36"/>
    <mergeCell ref="D13:F13"/>
    <mergeCell ref="D14:F14"/>
    <mergeCell ref="I7:L7"/>
    <mergeCell ref="B81:E81"/>
    <mergeCell ref="C82:H82"/>
    <mergeCell ref="J83:K83"/>
    <mergeCell ref="J84:K84"/>
    <mergeCell ref="J75:K75"/>
    <mergeCell ref="J76:K76"/>
    <mergeCell ref="J77:K77"/>
    <mergeCell ref="J99:K99"/>
    <mergeCell ref="J100:K100"/>
    <mergeCell ref="J101:K101"/>
    <mergeCell ref="J102:K102"/>
    <mergeCell ref="B89:E89"/>
    <mergeCell ref="J91:K91"/>
    <mergeCell ref="J92:K92"/>
    <mergeCell ref="J93:K93"/>
    <mergeCell ref="J94:K94"/>
    <mergeCell ref="B97:E97"/>
    <mergeCell ref="J110:K110"/>
    <mergeCell ref="B113:E113"/>
    <mergeCell ref="J115:K115"/>
    <mergeCell ref="J116:K116"/>
    <mergeCell ref="J117:K117"/>
    <mergeCell ref="B105:E105"/>
    <mergeCell ref="J107:K107"/>
    <mergeCell ref="J108:K108"/>
    <mergeCell ref="J109:K109"/>
    <mergeCell ref="C106:G106"/>
    <mergeCell ref="J118:K118"/>
    <mergeCell ref="B121:E121"/>
    <mergeCell ref="J123:K123"/>
    <mergeCell ref="J124:K124"/>
    <mergeCell ref="J125:K125"/>
    <mergeCell ref="J126:K126"/>
    <mergeCell ref="C191:G191"/>
    <mergeCell ref="H191:J191"/>
    <mergeCell ref="C187:G187"/>
    <mergeCell ref="C160:G160"/>
    <mergeCell ref="C164:G164"/>
    <mergeCell ref="C165:G165"/>
    <mergeCell ref="C176:G176"/>
    <mergeCell ref="C177:G177"/>
    <mergeCell ref="C178:G178"/>
    <mergeCell ref="C179:G179"/>
    <mergeCell ref="C180:G180"/>
    <mergeCell ref="H178:J178"/>
    <mergeCell ref="C151:G151"/>
    <mergeCell ref="C156:G156"/>
    <mergeCell ref="H158:J158"/>
    <mergeCell ref="H159:J159"/>
    <mergeCell ref="H162:J162"/>
    <mergeCell ref="H163:J163"/>
    <mergeCell ref="H183:J183"/>
    <mergeCell ref="C152:G152"/>
    <mergeCell ref="C153:G153"/>
    <mergeCell ref="H149:J149"/>
    <mergeCell ref="H150:J150"/>
    <mergeCell ref="H151:J151"/>
    <mergeCell ref="H152:J152"/>
    <mergeCell ref="H153:J153"/>
    <mergeCell ref="C161:G161"/>
    <mergeCell ref="C166:G166"/>
    <mergeCell ref="C158:G158"/>
    <mergeCell ref="C149:G149"/>
    <mergeCell ref="C150:G150"/>
    <mergeCell ref="C154:G154"/>
    <mergeCell ref="C155:G155"/>
    <mergeCell ref="B57:L57"/>
    <mergeCell ref="D19:F19"/>
    <mergeCell ref="D20:F20"/>
    <mergeCell ref="B19:C19"/>
    <mergeCell ref="B20:C20"/>
    <mergeCell ref="H13:L20"/>
    <mergeCell ref="C184:G184"/>
    <mergeCell ref="C185:G185"/>
    <mergeCell ref="H181:J181"/>
    <mergeCell ref="H184:J184"/>
    <mergeCell ref="H185:J185"/>
    <mergeCell ref="H164:J164"/>
    <mergeCell ref="C181:G181"/>
    <mergeCell ref="C167:G167"/>
    <mergeCell ref="C168:G168"/>
    <mergeCell ref="C169:G169"/>
    <mergeCell ref="C170:G170"/>
    <mergeCell ref="C174:G174"/>
    <mergeCell ref="C175:G175"/>
    <mergeCell ref="C171:G171"/>
    <mergeCell ref="C172:G172"/>
    <mergeCell ref="C173:G173"/>
    <mergeCell ref="H182:J182"/>
    <mergeCell ref="C183:G183"/>
  </mergeCells>
  <phoneticPr fontId="26" type="noConversion"/>
  <conditionalFormatting sqref="B28:B30 B43:B45 B68:B70 B84:B86 B100:B102 B116:B118 B132:B134">
    <cfRule type="expression" dxfId="41" priority="402">
      <formula>"OM($B$145&gt;200)"</formula>
    </cfRule>
    <cfRule type="expression" dxfId="40" priority="403">
      <formula>IF($B$128&gt;201,,)</formula>
    </cfRule>
  </conditionalFormatting>
  <conditionalFormatting sqref="B35:B37">
    <cfRule type="expression" dxfId="39" priority="100">
      <formula>"OM($B$145&gt;200)"</formula>
    </cfRule>
    <cfRule type="expression" dxfId="38" priority="101">
      <formula>IF($B$128&gt;201,,)</formula>
    </cfRule>
  </conditionalFormatting>
  <conditionalFormatting sqref="B51:B53">
    <cfRule type="expression" dxfId="37" priority="97">
      <formula>IF($B$128&gt;201,,)</formula>
    </cfRule>
    <cfRule type="expression" dxfId="36" priority="96">
      <formula>"OM($B$145&gt;200)"</formula>
    </cfRule>
  </conditionalFormatting>
  <conditionalFormatting sqref="B60:B62">
    <cfRule type="expression" dxfId="35" priority="92">
      <formula>"OM($B$145&gt;200)"</formula>
    </cfRule>
    <cfRule type="expression" dxfId="34" priority="93">
      <formula>IF($B$128&gt;201,,)</formula>
    </cfRule>
  </conditionalFormatting>
  <conditionalFormatting sqref="B76:B78">
    <cfRule type="expression" dxfId="33" priority="45">
      <formula>"OM($B$145&gt;200)"</formula>
    </cfRule>
    <cfRule type="expression" dxfId="32" priority="46">
      <formula>IF($B$128&gt;201,,)</formula>
    </cfRule>
  </conditionalFormatting>
  <conditionalFormatting sqref="B92:B94">
    <cfRule type="expression" dxfId="31" priority="85">
      <formula>IF($B$128&gt;201,,)</formula>
    </cfRule>
    <cfRule type="expression" dxfId="30" priority="84">
      <formula>"OM($B$145&gt;200)"</formula>
    </cfRule>
    <cfRule type="containsBlanks" dxfId="29" priority="86">
      <formula>LEN(TRIM(B92))=0</formula>
    </cfRule>
  </conditionalFormatting>
  <conditionalFormatting sqref="B108:B110">
    <cfRule type="expression" dxfId="28" priority="80">
      <formula>"OM($B$145&gt;200)"</formula>
    </cfRule>
    <cfRule type="expression" dxfId="27" priority="81">
      <formula>IF($B$128&gt;201,,)</formula>
    </cfRule>
  </conditionalFormatting>
  <conditionalFormatting sqref="B124:B126">
    <cfRule type="expression" dxfId="26" priority="77">
      <formula>IF($B$128&gt;201,,)</formula>
    </cfRule>
    <cfRule type="expression" dxfId="25" priority="76">
      <formula>"OM($B$145&gt;200)"</formula>
    </cfRule>
  </conditionalFormatting>
  <conditionalFormatting sqref="B128">
    <cfRule type="cellIs" dxfId="24" priority="469" operator="greaterThan">
      <formula>250</formula>
    </cfRule>
    <cfRule type="expression" dxfId="23" priority="470">
      <formula>"OM($B$145&gt;201;$B$140:$B$143)"</formula>
    </cfRule>
  </conditionalFormatting>
  <conditionalFormatting sqref="B124:C126">
    <cfRule type="containsBlanks" dxfId="22" priority="78">
      <formula>LEN(TRIM(B124))=0</formula>
    </cfRule>
  </conditionalFormatting>
  <conditionalFormatting sqref="B51:D53">
    <cfRule type="containsBlanks" dxfId="21" priority="98">
      <formula>LEN(TRIM(B51))=0</formula>
    </cfRule>
  </conditionalFormatting>
  <conditionalFormatting sqref="B60:F62">
    <cfRule type="containsBlanks" dxfId="20" priority="94">
      <formula>LEN(TRIM(B60))=0</formula>
    </cfRule>
  </conditionalFormatting>
  <conditionalFormatting sqref="B28:G30 B43:F45 B68:B70 B84:F86 B100:E102 B116:B118 B132:B134">
    <cfRule type="containsBlanks" dxfId="19" priority="406">
      <formula>LEN(TRIM(B28))=0</formula>
    </cfRule>
  </conditionalFormatting>
  <conditionalFormatting sqref="B35:G37">
    <cfRule type="containsBlanks" dxfId="18" priority="102">
      <formula>LEN(TRIM(B35))=0</formula>
    </cfRule>
  </conditionalFormatting>
  <conditionalFormatting sqref="B108:G110">
    <cfRule type="containsBlanks" dxfId="17" priority="82">
      <formula>LEN(TRIM(B108))=0</formula>
    </cfRule>
  </conditionalFormatting>
  <conditionalFormatting sqref="B68:H68">
    <cfRule type="containsBlanks" dxfId="16" priority="924">
      <formula>LEN(TRIM(B68))=0</formula>
    </cfRule>
  </conditionalFormatting>
  <conditionalFormatting sqref="B76:I78">
    <cfRule type="containsBlanks" dxfId="15" priority="47">
      <formula>LEN(TRIM(B76))=0</formula>
    </cfRule>
  </conditionalFormatting>
  <conditionalFormatting sqref="C116:C118">
    <cfRule type="containsBlanks" dxfId="14" priority="109">
      <formula>LEN(TRIM(C116))=0</formula>
    </cfRule>
  </conditionalFormatting>
  <conditionalFormatting sqref="C132:E134">
    <cfRule type="expression" dxfId="13" priority="74">
      <formula>"om($B$145&gt;200;$B$140)"</formula>
    </cfRule>
  </conditionalFormatting>
  <conditionalFormatting sqref="C69:H70">
    <cfRule type="containsBlanks" dxfId="12" priority="64">
      <formula>LEN(TRIM(C69))=0</formula>
    </cfRule>
  </conditionalFormatting>
  <conditionalFormatting sqref="C92:I94">
    <cfRule type="containsBlanks" dxfId="11" priority="3">
      <formula>LEN(TRIM(C92))=0</formula>
    </cfRule>
  </conditionalFormatting>
  <conditionalFormatting sqref="D7:D16">
    <cfRule type="containsBlanks" dxfId="10" priority="1524">
      <formula>LEN(TRIM(D7))=0</formula>
    </cfRule>
  </conditionalFormatting>
  <conditionalFormatting sqref="D19:D20">
    <cfRule type="containsBlanks" dxfId="9" priority="1">
      <formula>LEN(TRIM(D19))=0</formula>
    </cfRule>
  </conditionalFormatting>
  <conditionalFormatting sqref="E51:F53">
    <cfRule type="containsBlanks" dxfId="8" priority="73">
      <formula>LEN(TRIM(E51))=0</formula>
    </cfRule>
  </conditionalFormatting>
  <conditionalFormatting sqref="F100:G102">
    <cfRule type="containsBlanks" dxfId="7" priority="112">
      <formula>LEN(TRIM(F100))=0</formula>
    </cfRule>
  </conditionalFormatting>
  <conditionalFormatting sqref="G84:I86">
    <cfRule type="containsBlanks" dxfId="6" priority="157">
      <formula>LEN(TRIM(G84))=0</formula>
    </cfRule>
  </conditionalFormatting>
  <conditionalFormatting sqref="H13">
    <cfRule type="containsBlanks" dxfId="5" priority="1507">
      <formula>LEN(TRIM(H13))=0</formula>
    </cfRule>
  </conditionalFormatting>
  <conditionalFormatting sqref="I7:I10">
    <cfRule type="beginsWith" dxfId="4" priority="1504" operator="beginsWith" text="Två eller">
      <formula>LEFT(I7,LEN("Två eller"))="Två eller"</formula>
    </cfRule>
    <cfRule type="expression" dxfId="3" priority="1543">
      <formula>IF(#REF!="Kan ej leverera","Sant","Falskt")</formula>
    </cfRule>
  </conditionalFormatting>
  <conditionalFormatting sqref="I11">
    <cfRule type="expression" dxfId="2" priority="1544">
      <formula>IF(P16="Kan ej leverera","Sant","Falskt")</formula>
    </cfRule>
  </conditionalFormatting>
  <conditionalFormatting sqref="I68:I70">
    <cfRule type="containsBlanks" dxfId="1" priority="63">
      <formula>LEN(TRIM(I68))=0</formula>
    </cfRule>
  </conditionalFormatting>
  <conditionalFormatting sqref="J2:J4 B139:B142 B147:B187 B192:B205">
    <cfRule type="containsBlanks" dxfId="0" priority="1509">
      <formula>LEN(TRIM(B2))=0</formula>
    </cfRule>
  </conditionalFormatting>
  <dataValidations count="11">
    <dataValidation type="list" allowBlank="1" showInputMessage="1" showErrorMessage="1" sqref="C68:D70 F61:F62 D61:D62 F69:F70 H69:I70 G36:G37 C108:E110 E36:E37 C35:C37 D44:F45 C116:C118 G29:G30 E29:E30 C124:C126 C28:C30 C84:C86 E85:G86 I85:I86 C76:D78 F77:F78 H77:I78 G108:G110 G100:G102 F52:F53 C92:C94 E60:E62 D52:D53 C100:E102" xr:uid="{00000000-0002-0000-0000-000000000000}">
      <formula1>"Ja,Nej"</formula1>
    </dataValidation>
    <dataValidation type="list" allowBlank="1" showInputMessage="1" showErrorMessage="1" sqref="J219" xr:uid="{00000000-0002-0000-0000-000001000000}">
      <formula1>"1,2,3,4,5,6,7"</formula1>
    </dataValidation>
    <dataValidation type="list" allowBlank="1" showInputMessage="1" showErrorMessage="1" sqref="F84 F28:F30 E43 F35:F37 F92:F94 G68:G70 G76:G78 E51:E53" xr:uid="{D295AEC2-E7E6-471C-84AD-6C3E7FCFED7D}">
      <formula1>"Nej,Fodral baksida, Fodral hel"</formula1>
    </dataValidation>
    <dataValidation type="list" allowBlank="1" showInputMessage="1" showErrorMessage="1" sqref="E68:E70 C60:C62 C51:C53 D35:D37 C43:C45 D28:D30 D84:D86 E76:E78 D92:D94" xr:uid="{94E29DE2-A64E-4128-89ED-79B848F6211A}">
      <formula1>"Nej, Ja bifogat, Ja monterat"</formula1>
    </dataValidation>
    <dataValidation type="list" allowBlank="1" showInputMessage="1" showErrorMessage="1" sqref="E35 D51 I84 G92:G94 D43 F68 F60 E84 E28 G28 F43 G35 F51 H68:I68 F76 H76:I76 G84 I92:I94 E92:E94 D60" xr:uid="{67F6C5B9-D5CF-418D-A031-5718886C26CE}">
      <formula1>"Nej, Ja"</formula1>
    </dataValidation>
    <dataValidation type="whole" operator="greaterThan" allowBlank="1" showInputMessage="1" showErrorMessage="1" sqref="B140:B142 B192:B205 B147:B187" xr:uid="{8D0761FC-96D3-4823-8444-63D32C086837}">
      <formula1>-1</formula1>
    </dataValidation>
    <dataValidation type="list" allowBlank="1" showInputMessage="1" showErrorMessage="1" sqref="H84:H86 H92:H94" xr:uid="{D7729A11-75EE-40DA-ADC4-5A5B2E4D5DD3}">
      <formula1>"Nej,64 GB,128 GB,256 GB"</formula1>
    </dataValidation>
    <dataValidation type="whole" allowBlank="1" showInputMessage="1" showErrorMessage="1" errorTitle=" " error="Antalet måste vara lika med eller understiga det beställda antalet produkter." sqref="B139" xr:uid="{7CAB0827-583F-42F4-8D31-C5C2A4DB01DE}">
      <formula1>0</formula1>
      <formula2>B128</formula2>
    </dataValidation>
    <dataValidation type="whole" allowBlank="1" showInputMessage="1" showErrorMessage="1" errorTitle=" " error="antalet måste vara mindre än 200 exklusive tjänster och produkter" sqref="B128" xr:uid="{DFEEBAE7-700B-48EF-9F1C-3E56B7D2AA14}">
      <formula1>0</formula1>
      <formula2>250</formula2>
    </dataValidation>
    <dataValidation type="list" allowBlank="1" showInputMessage="1" showErrorMessage="1" sqref="F108:F110 F100:F102" xr:uid="{4083AB7D-9009-4E6E-BD37-763D98900DAE}">
      <formula1>"Nej, Väska,Fodral"</formula1>
    </dataValidation>
    <dataValidation type="whole" allowBlank="1" showInputMessage="1" showErrorMessage="1" errorTitle=" " error="Beställ med siffror. Det totala antal produkter får inte överstiga 250 per avrop exklusive tjänster och tillbehör " sqref="B28:B30 B35:B37 B43:B45 B51:B53 B60:B62 B68:B70 B76:B78 B84:B86 B92:B94 B100:B102 B108:B110 B116:B118 B124:B126 B132:B134" xr:uid="{76583F8B-8566-4B87-89E6-F45F84F8D20A}">
      <formula1>0</formula1>
      <formula2>IF($B$128&gt;250,0)</formula2>
    </dataValidation>
  </dataValidations>
  <pageMargins left="0.7" right="0.7" top="0.75" bottom="0.75" header="0.3" footer="0.3"/>
  <pageSetup paperSize="9" scale="5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X362"/>
  <sheetViews>
    <sheetView zoomScale="130" zoomScaleNormal="130" workbookViewId="0">
      <pane xSplit="1" ySplit="1" topLeftCell="C25" activePane="bottomRight" state="frozen"/>
      <selection pane="topRight" activeCell="B1" sqref="B1"/>
      <selection pane="bottomLeft" activeCell="A2" sqref="A2"/>
      <selection pane="bottomRight" activeCell="H99" sqref="H99"/>
    </sheetView>
  </sheetViews>
  <sheetFormatPr defaultColWidth="9" defaultRowHeight="13.5"/>
  <cols>
    <col min="1" max="1" width="42.08203125" style="3" customWidth="1"/>
    <col min="2" max="4" width="17.83203125" style="3" customWidth="1"/>
    <col min="5" max="5" width="17.83203125" style="4" customWidth="1"/>
    <col min="6" max="7" width="17.83203125" style="3" customWidth="1"/>
    <col min="8" max="9" width="13.83203125" style="3" customWidth="1"/>
    <col min="10" max="15" width="14.58203125" style="3" customWidth="1"/>
    <col min="16" max="16" width="14.83203125" style="3" customWidth="1"/>
    <col min="17" max="17" width="4.58203125" style="3" customWidth="1"/>
    <col min="18" max="23" width="13.5" style="3" customWidth="1"/>
    <col min="24" max="24" width="10.33203125" style="3" customWidth="1"/>
    <col min="25" max="16384" width="9" style="3"/>
  </cols>
  <sheetData>
    <row r="1" spans="1:11">
      <c r="A1" s="23" t="s">
        <v>1</v>
      </c>
      <c r="B1" s="35" t="s">
        <v>243</v>
      </c>
      <c r="C1" s="35" t="s">
        <v>244</v>
      </c>
      <c r="D1" s="35" t="s">
        <v>246</v>
      </c>
      <c r="E1" s="35" t="s">
        <v>245</v>
      </c>
      <c r="F1" s="35" t="s">
        <v>247</v>
      </c>
      <c r="G1" s="35" t="s">
        <v>248</v>
      </c>
      <c r="H1" s="35" t="s">
        <v>249</v>
      </c>
      <c r="I1" s="114"/>
      <c r="K1" s="3" t="s">
        <v>636</v>
      </c>
    </row>
    <row r="2" spans="1:11">
      <c r="A2" s="23" t="s">
        <v>25</v>
      </c>
      <c r="B2" s="1" t="s">
        <v>254</v>
      </c>
      <c r="C2" s="1" t="s">
        <v>255</v>
      </c>
      <c r="D2" s="1" t="s">
        <v>252</v>
      </c>
      <c r="E2" s="1" t="s">
        <v>256</v>
      </c>
      <c r="F2" s="1" t="s">
        <v>253</v>
      </c>
      <c r="G2" s="1" t="s">
        <v>251</v>
      </c>
      <c r="H2" s="1" t="s">
        <v>250</v>
      </c>
    </row>
    <row r="3" spans="1:11">
      <c r="A3" s="23" t="s">
        <v>18</v>
      </c>
      <c r="B3" s="1" t="s">
        <v>568</v>
      </c>
      <c r="C3" s="1" t="s">
        <v>484</v>
      </c>
      <c r="D3" s="1" t="s">
        <v>456</v>
      </c>
      <c r="E3" s="1" t="s">
        <v>503</v>
      </c>
      <c r="F3" s="1" t="s">
        <v>459</v>
      </c>
      <c r="G3" s="1" t="s">
        <v>486</v>
      </c>
      <c r="H3" s="1" t="s">
        <v>462</v>
      </c>
    </row>
    <row r="4" spans="1:11">
      <c r="A4" s="23" t="s">
        <v>19</v>
      </c>
      <c r="B4" s="1" t="s">
        <v>569</v>
      </c>
      <c r="C4" s="1" t="s">
        <v>485</v>
      </c>
      <c r="D4" s="1" t="s">
        <v>457</v>
      </c>
      <c r="E4" s="1" t="s">
        <v>504</v>
      </c>
      <c r="F4" s="1" t="s">
        <v>460</v>
      </c>
      <c r="G4" s="1" t="s">
        <v>497</v>
      </c>
      <c r="H4" s="1" t="s">
        <v>464</v>
      </c>
    </row>
    <row r="5" spans="1:11">
      <c r="A5" s="23" t="s">
        <v>20</v>
      </c>
      <c r="B5" s="137" t="s">
        <v>466</v>
      </c>
      <c r="C5" s="137" t="s">
        <v>465</v>
      </c>
      <c r="D5" s="137" t="s">
        <v>455</v>
      </c>
      <c r="E5" s="137" t="s">
        <v>588</v>
      </c>
      <c r="F5" s="137" t="s">
        <v>458</v>
      </c>
      <c r="G5" s="137" t="s">
        <v>461</v>
      </c>
      <c r="H5" s="1" t="s">
        <v>463</v>
      </c>
    </row>
    <row r="7" spans="1:11">
      <c r="A7" s="9" t="s">
        <v>52</v>
      </c>
      <c r="F7" s="4"/>
      <c r="G7" s="4"/>
    </row>
    <row r="8" spans="1:11">
      <c r="A8" s="66" t="s">
        <v>89</v>
      </c>
      <c r="B8" s="1" t="s">
        <v>637</v>
      </c>
      <c r="C8" s="1" t="s">
        <v>631</v>
      </c>
      <c r="D8" s="1" t="s">
        <v>257</v>
      </c>
      <c r="E8" s="1" t="s">
        <v>511</v>
      </c>
      <c r="F8" s="32" t="s">
        <v>662</v>
      </c>
      <c r="G8" s="1" t="s">
        <v>487</v>
      </c>
      <c r="H8" s="1" t="s">
        <v>498</v>
      </c>
    </row>
    <row r="9" spans="1:11">
      <c r="A9" s="66" t="s">
        <v>90</v>
      </c>
      <c r="B9" s="1" t="s">
        <v>637</v>
      </c>
      <c r="C9" s="1" t="s">
        <v>632</v>
      </c>
      <c r="D9" s="1" t="s">
        <v>258</v>
      </c>
      <c r="E9" s="1" t="s">
        <v>512</v>
      </c>
      <c r="F9" s="32" t="s">
        <v>632</v>
      </c>
      <c r="G9" s="1" t="s">
        <v>488</v>
      </c>
      <c r="H9" s="1" t="s">
        <v>499</v>
      </c>
    </row>
    <row r="10" spans="1:11">
      <c r="A10" s="2" t="s">
        <v>85</v>
      </c>
      <c r="B10" s="76">
        <v>8331</v>
      </c>
      <c r="C10" s="76">
        <v>6836.5</v>
      </c>
      <c r="D10" s="76">
        <v>9062</v>
      </c>
      <c r="E10" s="76">
        <v>5571.2800000000007</v>
      </c>
      <c r="F10" s="76">
        <v>6293</v>
      </c>
      <c r="G10" s="76">
        <v>5499</v>
      </c>
      <c r="H10" s="76">
        <v>5260</v>
      </c>
      <c r="I10" s="16"/>
      <c r="J10" s="16"/>
    </row>
    <row r="11" spans="1:11">
      <c r="A11" s="2" t="s">
        <v>86</v>
      </c>
      <c r="B11" s="76">
        <v>9184</v>
      </c>
      <c r="C11" s="76">
        <v>8197.2000000000007</v>
      </c>
      <c r="D11" s="76">
        <v>10147</v>
      </c>
      <c r="E11" s="76">
        <v>6130.4800000000005</v>
      </c>
      <c r="F11" s="76">
        <v>6948</v>
      </c>
      <c r="G11" s="76">
        <v>6049</v>
      </c>
      <c r="H11" s="76">
        <v>5831</v>
      </c>
      <c r="I11" s="16"/>
      <c r="J11" s="16"/>
    </row>
    <row r="12" spans="1:11">
      <c r="A12" s="2" t="s">
        <v>87</v>
      </c>
      <c r="B12" s="76">
        <v>92</v>
      </c>
      <c r="C12" s="76">
        <v>83</v>
      </c>
      <c r="D12" s="76">
        <v>414</v>
      </c>
      <c r="E12" s="76">
        <v>62.54</v>
      </c>
      <c r="F12" s="76">
        <v>90</v>
      </c>
      <c r="G12" s="76">
        <v>95</v>
      </c>
      <c r="H12" s="76">
        <v>55</v>
      </c>
      <c r="I12" s="16"/>
      <c r="J12" s="16"/>
    </row>
    <row r="13" spans="1:11">
      <c r="A13" s="2" t="s">
        <v>88</v>
      </c>
      <c r="B13" s="76">
        <v>185</v>
      </c>
      <c r="C13" s="76">
        <v>126</v>
      </c>
      <c r="D13" s="76">
        <v>522</v>
      </c>
      <c r="E13" s="76">
        <v>142.25</v>
      </c>
      <c r="F13" s="76">
        <v>140</v>
      </c>
      <c r="G13" s="76">
        <v>145</v>
      </c>
      <c r="H13" s="76">
        <v>79</v>
      </c>
      <c r="I13" s="16"/>
      <c r="J13" s="16"/>
    </row>
    <row r="14" spans="1:11">
      <c r="A14" s="2" t="s">
        <v>167</v>
      </c>
      <c r="B14" s="76">
        <v>222</v>
      </c>
      <c r="C14" s="76">
        <v>183</v>
      </c>
      <c r="D14" s="76">
        <v>504</v>
      </c>
      <c r="E14" s="76">
        <v>202.34</v>
      </c>
      <c r="F14" s="76">
        <v>117</v>
      </c>
      <c r="G14" s="76">
        <v>385</v>
      </c>
      <c r="H14" s="76">
        <v>116</v>
      </c>
      <c r="I14" s="16"/>
      <c r="J14" s="16"/>
    </row>
    <row r="15" spans="1:11">
      <c r="A15" s="2" t="s">
        <v>143</v>
      </c>
      <c r="B15" s="76">
        <v>40</v>
      </c>
      <c r="C15" s="76">
        <v>92</v>
      </c>
      <c r="D15" s="76">
        <v>952</v>
      </c>
      <c r="E15" s="76">
        <v>134.88999999999999</v>
      </c>
      <c r="F15" s="76">
        <v>47</v>
      </c>
      <c r="G15" s="76">
        <v>90</v>
      </c>
      <c r="H15" s="76">
        <v>43</v>
      </c>
      <c r="I15" s="16"/>
      <c r="J15" s="16"/>
    </row>
    <row r="16" spans="1:11">
      <c r="A16" s="2" t="s">
        <v>144</v>
      </c>
      <c r="B16" s="76">
        <v>192</v>
      </c>
      <c r="C16" s="76">
        <v>159</v>
      </c>
      <c r="D16" s="76">
        <v>1076</v>
      </c>
      <c r="E16" s="76">
        <v>183.95</v>
      </c>
      <c r="F16" s="76">
        <v>81</v>
      </c>
      <c r="G16" s="76">
        <v>125</v>
      </c>
      <c r="H16" s="76">
        <v>84</v>
      </c>
      <c r="I16" s="16"/>
      <c r="J16" s="16"/>
    </row>
    <row r="17" spans="1:10">
      <c r="A17" s="2" t="s">
        <v>163</v>
      </c>
      <c r="B17" s="76">
        <v>0</v>
      </c>
      <c r="C17" s="76">
        <v>25</v>
      </c>
      <c r="D17" s="76">
        <v>72</v>
      </c>
      <c r="E17" s="76">
        <v>47.83</v>
      </c>
      <c r="F17" s="76">
        <v>30</v>
      </c>
      <c r="G17" s="76">
        <v>35</v>
      </c>
      <c r="H17" s="76">
        <v>30</v>
      </c>
      <c r="I17" s="16"/>
      <c r="J17" s="16"/>
    </row>
    <row r="18" spans="1:10">
      <c r="A18" s="9"/>
      <c r="B18" s="10"/>
      <c r="C18" s="10"/>
      <c r="D18" s="10"/>
      <c r="E18" s="3"/>
    </row>
    <row r="19" spans="1:10">
      <c r="A19" s="28" t="s">
        <v>40</v>
      </c>
      <c r="B19" s="7">
        <f>IF('Klient och mobiltelefonlösning'!$B$28&gt;0,'Klient och mobiltelefonlösning'!$B$28*(IF('Klient och mobiltelefonlösning'!$C$28="Nej",B10,0)+IF('Klient och mobiltelefonlösning'!$C$28="",B10,0)+IF('Klient och mobiltelefonlösning'!$C$28="ja",B11,0)+IF('Klient och mobiltelefonlösning'!$D$28="Ja bifogat",B12,IF('Klient och mobiltelefonlösning'!$D$28="Ja monterat",B13,0))+IF('Klient och mobiltelefonlösning'!$E$28="Ja",B14,0)+IF('Klient och mobiltelefonlösning'!$F$28="Fodral baksida",B15,IF('Klient och mobiltelefonlösning'!$F$28="Fodral hel",B16,0))+IF('Klient och mobiltelefonlösning'!$G$28="ja",B17)),0)</f>
        <v>0</v>
      </c>
      <c r="C19" s="7">
        <f>IF('Klient och mobiltelefonlösning'!$B$28&gt;0,'Klient och mobiltelefonlösning'!$B$28*(IF('Klient och mobiltelefonlösning'!$C$28="Nej",C10,0)+IF('Klient och mobiltelefonlösning'!$C$28="",C10,0)+IF('Klient och mobiltelefonlösning'!$C$28="ja",C11,0)+IF('Klient och mobiltelefonlösning'!$D$28="Ja bifogat",C12,IF('Klient och mobiltelefonlösning'!$D$28="Ja monterat",C13,0))+IF('Klient och mobiltelefonlösning'!$E$28="Ja",C14,0)+IF('Klient och mobiltelefonlösning'!$F$28="Fodral baksida",C15,IF('Klient och mobiltelefonlösning'!$F$28="Fodral hel",C16,0))+IF('Klient och mobiltelefonlösning'!$G$28="ja",C17)),0)</f>
        <v>0</v>
      </c>
      <c r="D19" s="7">
        <f>IF('Klient och mobiltelefonlösning'!$B$28&gt;0,'Klient och mobiltelefonlösning'!$B$28*(IF('Klient och mobiltelefonlösning'!$C$28="Nej",D10,0)+IF('Klient och mobiltelefonlösning'!$C$28="",D10,0)+IF('Klient och mobiltelefonlösning'!$C$28="ja",D11,0)+IF('Klient och mobiltelefonlösning'!$D$28="Ja bifogat",D12,IF('Klient och mobiltelefonlösning'!$D$28="Ja monterat",D13,0))+IF('Klient och mobiltelefonlösning'!$E$28="Ja",D14,0)+IF('Klient och mobiltelefonlösning'!$F$28="Fodral baksida",D15,IF('Klient och mobiltelefonlösning'!$F$28="Fodral hel",D16,0))+IF('Klient och mobiltelefonlösning'!$G$28="ja",D17)),0)</f>
        <v>0</v>
      </c>
      <c r="E19" s="7">
        <f>IF('Klient och mobiltelefonlösning'!$B$28&gt;0,'Klient och mobiltelefonlösning'!$B$28*(IF('Klient och mobiltelefonlösning'!$C$28="Nej",E10,0)+IF('Klient och mobiltelefonlösning'!$C$28="",E10,0)+IF('Klient och mobiltelefonlösning'!$C$28="ja",E11,0)+IF('Klient och mobiltelefonlösning'!$D$28="Ja bifogat",E12,IF('Klient och mobiltelefonlösning'!$D$28="Ja monterat",E13,0))+IF('Klient och mobiltelefonlösning'!$E$28="Ja",E14,0)+IF('Klient och mobiltelefonlösning'!$F$28="Fodral baksida",E15,IF('Klient och mobiltelefonlösning'!$F$28="Fodral hel",E16,0))+IF('Klient och mobiltelefonlösning'!$G$28="ja",E17)),0)</f>
        <v>0</v>
      </c>
      <c r="F19" s="7">
        <f>IF('Klient och mobiltelefonlösning'!$B$28&gt;0,'Klient och mobiltelefonlösning'!$B$28*(IF('Klient och mobiltelefonlösning'!$C$28="Nej",F10,0)+IF('Klient och mobiltelefonlösning'!$C$28="",F10,0)+IF('Klient och mobiltelefonlösning'!$C$28="ja",F11,0)+IF('Klient och mobiltelefonlösning'!$D$28="Ja bifogat",F12,IF('Klient och mobiltelefonlösning'!$D$28="Ja monterat",F13,0))+IF('Klient och mobiltelefonlösning'!$E$28="Ja",F14,0)+IF('Klient och mobiltelefonlösning'!$F$28="Fodral baksida",F15,IF('Klient och mobiltelefonlösning'!$F$28="Fodral hel",F16,0))+IF('Klient och mobiltelefonlösning'!$G$28="ja",F17)),0)</f>
        <v>0</v>
      </c>
      <c r="G19" s="7">
        <f>IF('Klient och mobiltelefonlösning'!$B$28&gt;0,'Klient och mobiltelefonlösning'!$B$28*(IF('Klient och mobiltelefonlösning'!$C$28="Nej",G10,0)+IF('Klient och mobiltelefonlösning'!$C$28="",G10,0)+IF('Klient och mobiltelefonlösning'!$C$28="ja",G11,0)+IF('Klient och mobiltelefonlösning'!$D$28="Ja bifogat",G12,IF('Klient och mobiltelefonlösning'!$D$28="Ja monterat",G13,0))+IF('Klient och mobiltelefonlösning'!$E$28="Ja",G14,0)+IF('Klient och mobiltelefonlösning'!$F$28="Fodral baksida",G15,IF('Klient och mobiltelefonlösning'!$F$28="Fodral hel",G16,0))+IF('Klient och mobiltelefonlösning'!$G$28="ja",G17)),0)</f>
        <v>0</v>
      </c>
      <c r="H19" s="7">
        <f>IF('Klient och mobiltelefonlösning'!$B$28&gt;0,'Klient och mobiltelefonlösning'!$B$28*(IF('Klient och mobiltelefonlösning'!$C$28="Nej",H10,0)+IF('Klient och mobiltelefonlösning'!$C$28="",H10,0)+IF('Klient och mobiltelefonlösning'!$C$28="ja",H11,0)+IF('Klient och mobiltelefonlösning'!$D$28="Ja bifogat",H12,IF('Klient och mobiltelefonlösning'!$D$28="Ja monterat",H13,0))+IF('Klient och mobiltelefonlösning'!$E$28="Ja",H14,0)+IF('Klient och mobiltelefonlösning'!$F$28="Fodral baksida",H15,IF('Klient och mobiltelefonlösning'!$F$28="Fodral hel",H16,0))+IF('Klient och mobiltelefonlösning'!$G$28="ja",H17)),0)</f>
        <v>0</v>
      </c>
      <c r="I19" s="11"/>
    </row>
    <row r="20" spans="1:10">
      <c r="A20" s="28" t="s">
        <v>41</v>
      </c>
      <c r="B20" s="7">
        <f>IF('Klient och mobiltelefonlösning'!$B$29&gt;0,'Klient och mobiltelefonlösning'!$B$29*(IF('Klient och mobiltelefonlösning'!$C$29="",B10,0)+IF('Klient och mobiltelefonlösning'!$C$29="Nej",B10,0)+IF('Klient och mobiltelefonlösning'!$C$29="ja",B11,0)+IF('Klient och mobiltelefonlösning'!$D$29="Ja bifogat",B12,IF('Klient och mobiltelefonlösning'!$D$29="Ja monterat",B13,0))+IF('Klient och mobiltelefonlösning'!$E$29="Ja",B14,0)+IF('Klient och mobiltelefonlösning'!$F$29="Fodral baksida",B15,IF('Klient och mobiltelefonlösning'!$F$29="Fodral hel",B16,0))+IF('Klient och mobiltelefonlösning'!$G$29="ja",B17)),0)</f>
        <v>0</v>
      </c>
      <c r="C20" s="7">
        <f>IF('Klient och mobiltelefonlösning'!$B$29&gt;0,'Klient och mobiltelefonlösning'!$B$29*(IF('Klient och mobiltelefonlösning'!$C$29="",C10,0)+IF('Klient och mobiltelefonlösning'!$C$29="Nej",C10,0)+IF('Klient och mobiltelefonlösning'!$C$29="ja",C11,0)+IF('Klient och mobiltelefonlösning'!$D$29="Ja bifogat",C12,IF('Klient och mobiltelefonlösning'!$D$29="Ja monterat",C13,0))+IF('Klient och mobiltelefonlösning'!$E$29="Ja",C14,0)+IF('Klient och mobiltelefonlösning'!$F$29="Fodral baksida",C15,IF('Klient och mobiltelefonlösning'!$F$29="Fodral hel",C16,0))+IF('Klient och mobiltelefonlösning'!$G$29="ja",C17)),0)</f>
        <v>0</v>
      </c>
      <c r="D20" s="7">
        <f>IF('Klient och mobiltelefonlösning'!$B$29&gt;0,'Klient och mobiltelefonlösning'!$B$29*(IF('Klient och mobiltelefonlösning'!$C$29="",D10,0)+IF('Klient och mobiltelefonlösning'!$C$29="Nej",D10,0)+IF('Klient och mobiltelefonlösning'!$C$29="ja",D11,0)+IF('Klient och mobiltelefonlösning'!$D$29="Ja bifogat",D12,IF('Klient och mobiltelefonlösning'!$D$29="Ja monterat",D13,0))+IF('Klient och mobiltelefonlösning'!$E$29="Ja",D14,0)+IF('Klient och mobiltelefonlösning'!$F$29="Fodral baksida",D15,IF('Klient och mobiltelefonlösning'!$F$29="Fodral hel",D16,0))+IF('Klient och mobiltelefonlösning'!$G$29="ja",D17)),0)</f>
        <v>0</v>
      </c>
      <c r="E20" s="7">
        <f>IF('Klient och mobiltelefonlösning'!$B$29&gt;0,'Klient och mobiltelefonlösning'!$B$29*(IF('Klient och mobiltelefonlösning'!$C$29="",E10,0)+IF('Klient och mobiltelefonlösning'!$C$29="Nej",E10,0)+IF('Klient och mobiltelefonlösning'!$C$29="ja",E11,0)+IF('Klient och mobiltelefonlösning'!$D$29="Ja bifogat",E12,IF('Klient och mobiltelefonlösning'!$D$29="Ja monterat",E13,0))+IF('Klient och mobiltelefonlösning'!$E$29="Ja",E14,0)+IF('Klient och mobiltelefonlösning'!$F$29="Fodral baksida",E15,IF('Klient och mobiltelefonlösning'!$F$29="Fodral hel",E16,0))+IF('Klient och mobiltelefonlösning'!$G$29="ja",E17)),0)</f>
        <v>0</v>
      </c>
      <c r="F20" s="7">
        <f>IF('Klient och mobiltelefonlösning'!$B$29&gt;0,'Klient och mobiltelefonlösning'!$B$29*(IF('Klient och mobiltelefonlösning'!$C$29="",F10,0)+IF('Klient och mobiltelefonlösning'!$C$29="Nej",F10,0)+IF('Klient och mobiltelefonlösning'!$C$29="ja",F11,0)+IF('Klient och mobiltelefonlösning'!$D$29="Ja bifogat",F12,IF('Klient och mobiltelefonlösning'!$D$29="Ja monterat",F13,0))+IF('Klient och mobiltelefonlösning'!$E$29="Ja",F14,0)+IF('Klient och mobiltelefonlösning'!$F$29="Fodral baksida",F15,IF('Klient och mobiltelefonlösning'!$F$29="Fodral hel",F16,0))+IF('Klient och mobiltelefonlösning'!$G$29="ja",F17)),0)</f>
        <v>0</v>
      </c>
      <c r="G20" s="7">
        <f>IF('Klient och mobiltelefonlösning'!$B$29&gt;0,'Klient och mobiltelefonlösning'!$B$29*(IF('Klient och mobiltelefonlösning'!$C$29="",G10,0)+IF('Klient och mobiltelefonlösning'!$C$29="Nej",G10,0)+IF('Klient och mobiltelefonlösning'!$C$29="ja",G11,0)+IF('Klient och mobiltelefonlösning'!$D$29="Ja bifogat",G12,IF('Klient och mobiltelefonlösning'!$D$29="Ja monterat",G13,0))+IF('Klient och mobiltelefonlösning'!$E$29="Ja",G14,0)+IF('Klient och mobiltelefonlösning'!$F$29="Fodral baksida",G15,IF('Klient och mobiltelefonlösning'!$F$29="Fodral hel",G16,0))+IF('Klient och mobiltelefonlösning'!$G$29="ja",G17)),0)</f>
        <v>0</v>
      </c>
      <c r="H20" s="7">
        <f>IF('Klient och mobiltelefonlösning'!$B$29&gt;0,'Klient och mobiltelefonlösning'!$B$29*(IF('Klient och mobiltelefonlösning'!$C$29="",H10,0)+IF('Klient och mobiltelefonlösning'!$C$29="Nej",H10,0)+IF('Klient och mobiltelefonlösning'!$C$29="ja",H11,0)+IF('Klient och mobiltelefonlösning'!$D$29="Ja bifogat",H12,IF('Klient och mobiltelefonlösning'!$D$29="Ja monterat",H13,0))+IF('Klient och mobiltelefonlösning'!$E$29="Ja",H14,0)+IF('Klient och mobiltelefonlösning'!$F$29="Fodral baksida",H15,IF('Klient och mobiltelefonlösning'!$F$29="Fodral hel",H16,0))+IF('Klient och mobiltelefonlösning'!$G$29="ja",H17)),0)</f>
        <v>0</v>
      </c>
      <c r="I20" s="11"/>
    </row>
    <row r="21" spans="1:10">
      <c r="A21" s="28" t="s">
        <v>141</v>
      </c>
      <c r="B21" s="7">
        <f>IF('Klient och mobiltelefonlösning'!$B$30&gt;0,'Klient och mobiltelefonlösning'!$B$30*(IF('Klient och mobiltelefonlösning'!$C$30="",B10,0)+IF('Klient och mobiltelefonlösning'!$C$30="Nej",B10,0)+IF('Klient och mobiltelefonlösning'!$C$30="ja",B11,0)+IF('Klient och mobiltelefonlösning'!$D$30="Ja bifogat",B12,IF('Klient och mobiltelefonlösning'!$D$30="Ja monterat",B13,0))+IF('Klient och mobiltelefonlösning'!$E$30="Ja",B14,0)+IF('Klient och mobiltelefonlösning'!$F$30="Fodral baksida",B15,IF('Klient och mobiltelefonlösning'!$F$30="Fodral hel",B16,0))+IF('Klient och mobiltelefonlösning'!$G$30="ja",B17)),0)</f>
        <v>0</v>
      </c>
      <c r="C21" s="7">
        <f>IF('Klient och mobiltelefonlösning'!$B$30&gt;0,'Klient och mobiltelefonlösning'!$B$30*(C10+IF('Klient och mobiltelefonlösning'!$C$30="ja",C11,0)+IF('Klient och mobiltelefonlösning'!$D$30="Ja bifogat",C12,IF('Klient och mobiltelefonlösning'!$D$30="Ja monterat",C13,0))+IF('Klient och mobiltelefonlösning'!$E$30="Ja",C14,0)+IF('Klient och mobiltelefonlösning'!$F$30="Fodral baksida",C15,IF('Klient och mobiltelefonlösning'!$F$30="Fodral hel",C16,0))+IF('Klient och mobiltelefonlösning'!$G$30="ja",C17)),0)</f>
        <v>0</v>
      </c>
      <c r="D21" s="7">
        <f>IF('Klient och mobiltelefonlösning'!$B$30&gt;0,'Klient och mobiltelefonlösning'!$B$30*(D10+IF('Klient och mobiltelefonlösning'!$C$30="ja",D11,0)+IF('Klient och mobiltelefonlösning'!$D$30="Ja bifogat",D12,IF('Klient och mobiltelefonlösning'!$D$30="Ja monterat",D13,0))+IF('Klient och mobiltelefonlösning'!$E$30="Ja",D14,0)+IF('Klient och mobiltelefonlösning'!$F$30="Fodral baksida",D15,IF('Klient och mobiltelefonlösning'!$F$30="Fodral hel",D16,0))+IF('Klient och mobiltelefonlösning'!$G$30="ja",D17)),0)</f>
        <v>0</v>
      </c>
      <c r="E21" s="7">
        <f>IF('Klient och mobiltelefonlösning'!$B$30&gt;0,'Klient och mobiltelefonlösning'!$B$30*(E10+IF('Klient och mobiltelefonlösning'!$C$30="ja",E11,0)+IF('Klient och mobiltelefonlösning'!$D$30="Ja bifogat",E12,IF('Klient och mobiltelefonlösning'!$D$30="Ja monterat",E13,0))+IF('Klient och mobiltelefonlösning'!$E$30="Ja",E14,0)+IF('Klient och mobiltelefonlösning'!$F$30="Fodral baksida",E15,IF('Klient och mobiltelefonlösning'!$F$30="Fodral hel",E16,0))+IF('Klient och mobiltelefonlösning'!$G$30="ja",E17)),0)</f>
        <v>0</v>
      </c>
      <c r="F21" s="7">
        <f>IF('Klient och mobiltelefonlösning'!$B$30&gt;0,'Klient och mobiltelefonlösning'!$B$30*(F10+IF('Klient och mobiltelefonlösning'!$C$30="ja",F11,0)+IF('Klient och mobiltelefonlösning'!$D$30="Ja bifogat",F12,IF('Klient och mobiltelefonlösning'!$D$30="Ja monterat",F13,0))+IF('Klient och mobiltelefonlösning'!$E$30="Ja",F14,0)+IF('Klient och mobiltelefonlösning'!$F$30="Fodral baksida",F15,IF('Klient och mobiltelefonlösning'!$F$30="Fodral hel",F16,0))+IF('Klient och mobiltelefonlösning'!$G$30="ja",F17)),0)</f>
        <v>0</v>
      </c>
      <c r="G21" s="7">
        <f>IF('Klient och mobiltelefonlösning'!$B$30&gt;0,'Klient och mobiltelefonlösning'!$B$30*(G10+IF('Klient och mobiltelefonlösning'!$C$30="ja",G11,0)+IF('Klient och mobiltelefonlösning'!$D$30="Ja bifogat",G12,IF('Klient och mobiltelefonlösning'!$D$30="Ja monterat",G13,0))+IF('Klient och mobiltelefonlösning'!$E$30="Ja",G14,0)+IF('Klient och mobiltelefonlösning'!$F$30="Fodral baksida",G15,IF('Klient och mobiltelefonlösning'!$F$30="Fodral hel",G16,0))+IF('Klient och mobiltelefonlösning'!$G$30="ja",G17)),0)</f>
        <v>0</v>
      </c>
      <c r="H21" s="7">
        <f>IF('Klient och mobiltelefonlösning'!$B$30&gt;0,'Klient och mobiltelefonlösning'!$B$30*(H10+IF('Klient och mobiltelefonlösning'!$C$30="ja",H11,0)+IF('Klient och mobiltelefonlösning'!$D$30="Ja bifogat",H12,IF('Klient och mobiltelefonlösning'!$D$30="Ja monterat",H13,0))+IF('Klient och mobiltelefonlösning'!$E$30="Ja",H14,0)+IF('Klient och mobiltelefonlösning'!$F$30="Fodral baksida",H15,IF('Klient och mobiltelefonlösning'!$F$30="Fodral hel",H16,0))+IF('Klient och mobiltelefonlösning'!$G$30="ja",H17)),0)</f>
        <v>0</v>
      </c>
      <c r="I21" s="11"/>
    </row>
    <row r="22" spans="1:10">
      <c r="A22" s="28"/>
      <c r="B22" s="7"/>
      <c r="C22" s="7"/>
      <c r="D22" s="7"/>
      <c r="E22" s="1"/>
      <c r="F22" s="1"/>
      <c r="G22" s="1"/>
      <c r="H22" s="1"/>
    </row>
    <row r="23" spans="1:10">
      <c r="A23" s="28" t="s">
        <v>91</v>
      </c>
      <c r="B23" s="7">
        <f>SUM(B19:B21)</f>
        <v>0</v>
      </c>
      <c r="C23" s="7">
        <f t="shared" ref="C23:H23" si="0">SUM(C19:C21)</f>
        <v>0</v>
      </c>
      <c r="D23" s="7">
        <f t="shared" si="0"/>
        <v>0</v>
      </c>
      <c r="E23" s="7">
        <f t="shared" si="0"/>
        <v>0</v>
      </c>
      <c r="F23" s="7">
        <f t="shared" si="0"/>
        <v>0</v>
      </c>
      <c r="G23" s="7">
        <f t="shared" si="0"/>
        <v>0</v>
      </c>
      <c r="H23" s="7">
        <f t="shared" si="0"/>
        <v>0</v>
      </c>
      <c r="I23" s="11"/>
    </row>
    <row r="24" spans="1:10">
      <c r="A24" s="9"/>
      <c r="B24" s="10"/>
      <c r="C24" s="10"/>
      <c r="D24" s="10"/>
      <c r="E24" s="3"/>
    </row>
    <row r="25" spans="1:10">
      <c r="A25" s="9"/>
      <c r="B25" s="10"/>
      <c r="C25" s="10"/>
      <c r="D25" s="10"/>
      <c r="E25" s="3"/>
    </row>
    <row r="26" spans="1:10">
      <c r="A26" s="9" t="s">
        <v>53</v>
      </c>
      <c r="F26" s="4"/>
      <c r="G26" s="4"/>
    </row>
    <row r="27" spans="1:10">
      <c r="A27" s="66" t="s">
        <v>92</v>
      </c>
      <c r="B27" s="1" t="s">
        <v>638</v>
      </c>
      <c r="C27" s="1" t="s">
        <v>633</v>
      </c>
      <c r="D27" s="1" t="s">
        <v>605</v>
      </c>
      <c r="E27" s="1" t="s">
        <v>259</v>
      </c>
      <c r="F27" s="1" t="s">
        <v>633</v>
      </c>
      <c r="G27" s="1" t="s">
        <v>259</v>
      </c>
      <c r="H27" s="1" t="s">
        <v>607</v>
      </c>
    </row>
    <row r="28" spans="1:10">
      <c r="A28" s="66" t="s">
        <v>93</v>
      </c>
      <c r="B28" s="1" t="s">
        <v>638</v>
      </c>
      <c r="C28" s="1" t="s">
        <v>634</v>
      </c>
      <c r="D28" s="1" t="s">
        <v>605</v>
      </c>
      <c r="E28" s="1" t="s">
        <v>260</v>
      </c>
      <c r="F28" s="1" t="s">
        <v>634</v>
      </c>
      <c r="G28" s="1" t="s">
        <v>260</v>
      </c>
      <c r="H28" s="1" t="s">
        <v>607</v>
      </c>
    </row>
    <row r="29" spans="1:10">
      <c r="A29" s="2" t="s">
        <v>85</v>
      </c>
      <c r="B29" s="76">
        <v>12365</v>
      </c>
      <c r="C29" s="76">
        <v>8633.3150000000005</v>
      </c>
      <c r="D29" s="76">
        <v>18132</v>
      </c>
      <c r="E29" s="76">
        <v>10103.779999999999</v>
      </c>
      <c r="F29" s="76">
        <v>14083</v>
      </c>
      <c r="G29" s="76">
        <v>7220</v>
      </c>
      <c r="H29" s="76">
        <v>8622</v>
      </c>
      <c r="I29" s="16"/>
      <c r="J29" s="16"/>
    </row>
    <row r="30" spans="1:10">
      <c r="A30" s="2" t="s">
        <v>86</v>
      </c>
      <c r="B30" s="76">
        <v>12365</v>
      </c>
      <c r="C30" s="76">
        <v>9950.9650000000001</v>
      </c>
      <c r="D30" s="76">
        <v>19219</v>
      </c>
      <c r="E30" s="76">
        <v>10788.069999999998</v>
      </c>
      <c r="F30" s="76">
        <v>14860</v>
      </c>
      <c r="G30" s="76">
        <v>7710</v>
      </c>
      <c r="H30" s="76">
        <v>9622</v>
      </c>
      <c r="I30" s="16"/>
      <c r="J30" s="16"/>
    </row>
    <row r="31" spans="1:10">
      <c r="A31" s="2" t="s">
        <v>87</v>
      </c>
      <c r="B31" s="76">
        <v>97</v>
      </c>
      <c r="C31" s="76">
        <v>83</v>
      </c>
      <c r="D31" s="76">
        <v>414</v>
      </c>
      <c r="E31" s="76">
        <v>62.54</v>
      </c>
      <c r="F31" s="76">
        <v>90</v>
      </c>
      <c r="G31" s="76">
        <v>95</v>
      </c>
      <c r="H31" s="76">
        <v>55</v>
      </c>
      <c r="I31" s="16"/>
      <c r="J31" s="16"/>
    </row>
    <row r="32" spans="1:10">
      <c r="A32" s="2" t="s">
        <v>88</v>
      </c>
      <c r="B32" s="76">
        <v>133</v>
      </c>
      <c r="C32" s="76">
        <v>126</v>
      </c>
      <c r="D32" s="76">
        <v>522</v>
      </c>
      <c r="E32" s="76">
        <v>142.25</v>
      </c>
      <c r="F32" s="76">
        <v>140</v>
      </c>
      <c r="G32" s="76">
        <v>145</v>
      </c>
      <c r="H32" s="76">
        <v>79</v>
      </c>
      <c r="I32" s="16"/>
      <c r="J32" s="16"/>
    </row>
    <row r="33" spans="1:10">
      <c r="A33" s="2" t="s">
        <v>167</v>
      </c>
      <c r="B33" s="76">
        <v>222</v>
      </c>
      <c r="C33" s="76">
        <v>183</v>
      </c>
      <c r="D33" s="76">
        <v>504</v>
      </c>
      <c r="E33" s="76">
        <v>202.34</v>
      </c>
      <c r="F33" s="76">
        <v>117</v>
      </c>
      <c r="G33" s="76">
        <v>385</v>
      </c>
      <c r="H33" s="76">
        <v>116</v>
      </c>
      <c r="I33" s="16"/>
      <c r="J33" s="16"/>
    </row>
    <row r="34" spans="1:10">
      <c r="A34" s="2" t="s">
        <v>143</v>
      </c>
      <c r="B34" s="76">
        <v>49</v>
      </c>
      <c r="C34" s="76">
        <v>92</v>
      </c>
      <c r="D34" s="76">
        <v>952</v>
      </c>
      <c r="E34" s="76">
        <v>134.88999999999999</v>
      </c>
      <c r="F34" s="76">
        <v>47</v>
      </c>
      <c r="G34" s="76">
        <v>90</v>
      </c>
      <c r="H34" s="76">
        <v>43</v>
      </c>
      <c r="I34" s="16"/>
      <c r="J34" s="16"/>
    </row>
    <row r="35" spans="1:10">
      <c r="A35" s="2" t="s">
        <v>144</v>
      </c>
      <c r="B35" s="76">
        <v>192</v>
      </c>
      <c r="C35" s="76">
        <v>159</v>
      </c>
      <c r="D35" s="76">
        <v>1076</v>
      </c>
      <c r="E35" s="76">
        <v>183.95</v>
      </c>
      <c r="F35" s="76">
        <v>81</v>
      </c>
      <c r="G35" s="76">
        <v>125</v>
      </c>
      <c r="H35" s="76">
        <v>84</v>
      </c>
      <c r="I35" s="16"/>
      <c r="J35" s="16"/>
    </row>
    <row r="36" spans="1:10">
      <c r="A36" s="2" t="s">
        <v>163</v>
      </c>
      <c r="B36" s="76">
        <v>0</v>
      </c>
      <c r="C36" s="76">
        <v>25</v>
      </c>
      <c r="D36" s="76">
        <v>72</v>
      </c>
      <c r="E36" s="76">
        <v>47.83</v>
      </c>
      <c r="F36" s="76">
        <v>30</v>
      </c>
      <c r="G36" s="76">
        <v>35</v>
      </c>
      <c r="H36" s="76">
        <v>30</v>
      </c>
      <c r="I36" s="16"/>
      <c r="J36" s="16"/>
    </row>
    <row r="37" spans="1:10">
      <c r="A37" s="9"/>
      <c r="B37" s="10"/>
      <c r="C37" s="10"/>
      <c r="D37" s="10"/>
      <c r="E37" s="3"/>
    </row>
    <row r="38" spans="1:10">
      <c r="A38" s="28" t="s">
        <v>40</v>
      </c>
      <c r="B38" s="7">
        <f>IF('Klient och mobiltelefonlösning'!$B$35&gt;0,'Klient och mobiltelefonlösning'!$B$35*(IF('Klient och mobiltelefonlösning'!$C$35="",B29,0)+IF('Klient och mobiltelefonlösning'!$C$35="Nej",B29,0)+IF('Klient och mobiltelefonlösning'!$C$35="ja",B30,0)+IF('Klient och mobiltelefonlösning'!$D$35="Ja bifogat",B31,IF('Klient och mobiltelefonlösning'!$D$35="Ja monterat",B32,0))+IF('Klient och mobiltelefonlösning'!$E$35="Ja",B33,0)+IF('Klient och mobiltelefonlösning'!$F$35="Fodral baksida",B34,IF('Klient och mobiltelefonlösning'!$F$35="Fodral hel",B35,0))+IF('Klient och mobiltelefonlösning'!$G$35="ja",B36)),0)</f>
        <v>0</v>
      </c>
      <c r="C38" s="7">
        <f>IF('Klient och mobiltelefonlösning'!$B$35&gt;0,'Klient och mobiltelefonlösning'!$B$35*(IF('Klient och mobiltelefonlösning'!$C$35="",C29,0)+IF('Klient och mobiltelefonlösning'!$C$35="Nej",C29,0)+IF('Klient och mobiltelefonlösning'!$C$35="ja",C30,0)+IF('Klient och mobiltelefonlösning'!$D$35="Ja bifogat",C31,IF('Klient och mobiltelefonlösning'!$D$35="Ja monterat",C32,0))+IF('Klient och mobiltelefonlösning'!$E$35="Ja",C33,0)+IF('Klient och mobiltelefonlösning'!$F$35="Fodral baksida",C34,IF('Klient och mobiltelefonlösning'!$F$35="Fodral hel",C35,0))+IF('Klient och mobiltelefonlösning'!$G$35="ja",C36)),0)</f>
        <v>0</v>
      </c>
      <c r="D38" s="7">
        <f>IF('Klient och mobiltelefonlösning'!$B$35&gt;0,'Klient och mobiltelefonlösning'!$B$35*(IF('Klient och mobiltelefonlösning'!$C$35="",D29,0)+IF('Klient och mobiltelefonlösning'!$C$35="Nej",D29,0)+IF('Klient och mobiltelefonlösning'!$C$35="ja",D30,0)+IF('Klient och mobiltelefonlösning'!$D$35="Ja bifogat",D31,IF('Klient och mobiltelefonlösning'!$D$35="Ja monterat",D32,0))+IF('Klient och mobiltelefonlösning'!$E$35="Ja",D33,0)+IF('Klient och mobiltelefonlösning'!$F$35="Fodral baksida",D34,IF('Klient och mobiltelefonlösning'!$F$35="Fodral hel",D35,0))+IF('Klient och mobiltelefonlösning'!$G$35="ja",D36)),0)</f>
        <v>0</v>
      </c>
      <c r="E38" s="7">
        <f>IF('Klient och mobiltelefonlösning'!$B$35&gt;0,'Klient och mobiltelefonlösning'!$B$35*(IF('Klient och mobiltelefonlösning'!$C$35="",E29,0)+IF('Klient och mobiltelefonlösning'!$C$35="Nej",E29,0)+IF('Klient och mobiltelefonlösning'!$C$35="ja",E30,0)+IF('Klient och mobiltelefonlösning'!$D$35="Ja bifogat",E31,IF('Klient och mobiltelefonlösning'!$D$35="Ja monterat",E32,0))+IF('Klient och mobiltelefonlösning'!$E$35="Ja",E33,0)+IF('Klient och mobiltelefonlösning'!$F$35="Fodral baksida",E34,IF('Klient och mobiltelefonlösning'!$F$35="Fodral hel",E35,0))+IF('Klient och mobiltelefonlösning'!$G$35="ja",E36)),0)</f>
        <v>0</v>
      </c>
      <c r="F38" s="7">
        <f>IF('Klient och mobiltelefonlösning'!$B$35&gt;0,'Klient och mobiltelefonlösning'!$B$35*(IF('Klient och mobiltelefonlösning'!$C$35="",F29,0)+IF('Klient och mobiltelefonlösning'!$C$35="Nej",F29,0)+IF('Klient och mobiltelefonlösning'!$C$35="ja",F30,0)+IF('Klient och mobiltelefonlösning'!$D$35="Ja bifogat",F31,IF('Klient och mobiltelefonlösning'!$D$35="Ja monterat",F32,0))+IF('Klient och mobiltelefonlösning'!$E$35="Ja",F33,0)+IF('Klient och mobiltelefonlösning'!$F$35="Fodral baksida",F34,IF('Klient och mobiltelefonlösning'!$F$35="Fodral hel",F35,0))+IF('Klient och mobiltelefonlösning'!$G$35="ja",F36)),0)</f>
        <v>0</v>
      </c>
      <c r="G38" s="7">
        <f>IF('Klient och mobiltelefonlösning'!$B$35&gt;0,'Klient och mobiltelefonlösning'!$B$35*(IF('Klient och mobiltelefonlösning'!$C$35="",G29,0)+IF('Klient och mobiltelefonlösning'!$C$35="Nej",G29,0)+IF('Klient och mobiltelefonlösning'!$C$35="ja",G30,0)+IF('Klient och mobiltelefonlösning'!$D$35="Ja bifogat",G31,IF('Klient och mobiltelefonlösning'!$D$35="Ja monterat",G32,0))+IF('Klient och mobiltelefonlösning'!$E$35="Ja",G33,0)+IF('Klient och mobiltelefonlösning'!$F$35="Fodral baksida",G34,IF('Klient och mobiltelefonlösning'!$F$35="Fodral hel",G35,0))+IF('Klient och mobiltelefonlösning'!$G$35="ja",G36)),0)</f>
        <v>0</v>
      </c>
      <c r="H38" s="7">
        <f>IF('Klient och mobiltelefonlösning'!$B$35&gt;0,'Klient och mobiltelefonlösning'!$B$35*(IF('Klient och mobiltelefonlösning'!$C$35="",H29,0)+IF('Klient och mobiltelefonlösning'!$C$35="Nej",H29,0)+IF('Klient och mobiltelefonlösning'!$C$35="ja",H30,0)+IF('Klient och mobiltelefonlösning'!$D$35="Ja bifogat",H31,IF('Klient och mobiltelefonlösning'!$D$35="Ja monterat",H32,0))+IF('Klient och mobiltelefonlösning'!$E$35="Ja",H33,0)+IF('Klient och mobiltelefonlösning'!$F$35="Fodral baksida",H34,IF('Klient och mobiltelefonlösning'!$F$35="Fodral hel",H35,0))+IF('Klient och mobiltelefonlösning'!$G$35="ja",H36)),0)</f>
        <v>0</v>
      </c>
      <c r="I38" s="11"/>
    </row>
    <row r="39" spans="1:10">
      <c r="A39" s="28" t="s">
        <v>41</v>
      </c>
      <c r="B39" s="7">
        <f>IF('Klient och mobiltelefonlösning'!$B$36&gt;0,'Klient och mobiltelefonlösning'!$B$36*(IF('Klient och mobiltelefonlösning'!$C$36="",B29,0)+IF('Klient och mobiltelefonlösning'!$C$36="Nej",B29,0)+IF('Klient och mobiltelefonlösning'!$C$36="ja",B30,0)+IF('Klient och mobiltelefonlösning'!$D$36="Ja bifogat",B31,IF('Klient och mobiltelefonlösning'!$D$36="Ja monterat",B32,0))+IF('Klient och mobiltelefonlösning'!$E$36="Ja",B33,0)+IF('Klient och mobiltelefonlösning'!$F$36="Fodral baksida",B34,IF('Klient och mobiltelefonlösning'!$F$36="Fodral hel",B35,0))+IF('Klient och mobiltelefonlösning'!$G$36="ja",B36)),0)</f>
        <v>0</v>
      </c>
      <c r="C39" s="7">
        <f>IF('Klient och mobiltelefonlösning'!$B$36&gt;0,'Klient och mobiltelefonlösning'!$B$36*(IF('Klient och mobiltelefonlösning'!$C$36="",C29,0)+IF('Klient och mobiltelefonlösning'!$C$36="Nej",C29,0)+IF('Klient och mobiltelefonlösning'!$C$36="ja",C30,0)+IF('Klient och mobiltelefonlösning'!$D$36="Ja bifogat",C31,IF('Klient och mobiltelefonlösning'!$D$36="Ja monterat",C32,0))+IF('Klient och mobiltelefonlösning'!$E$36="Ja",C33,0)+IF('Klient och mobiltelefonlösning'!$F$36="Fodral baksida",C34,IF('Klient och mobiltelefonlösning'!$F$36="Fodral hel",C35,0))+IF('Klient och mobiltelefonlösning'!$G$36="ja",C36)),0)</f>
        <v>0</v>
      </c>
      <c r="D39" s="7">
        <f>IF('Klient och mobiltelefonlösning'!$B$36&gt;0,'Klient och mobiltelefonlösning'!$B$36*(IF('Klient och mobiltelefonlösning'!$C$36="",D29,0)+IF('Klient och mobiltelefonlösning'!$C$36="Nej",D29,0)+IF('Klient och mobiltelefonlösning'!$C$36="ja",D30,0)+IF('Klient och mobiltelefonlösning'!$D$36="Ja bifogat",D31,IF('Klient och mobiltelefonlösning'!$D$36="Ja monterat",D32,0))+IF('Klient och mobiltelefonlösning'!$E$36="Ja",D33,0)+IF('Klient och mobiltelefonlösning'!$F$36="Fodral baksida",D34,IF('Klient och mobiltelefonlösning'!$F$36="Fodral hel",D35,0))+IF('Klient och mobiltelefonlösning'!$G$36="ja",D36)),0)</f>
        <v>0</v>
      </c>
      <c r="E39" s="7">
        <f>IF('Klient och mobiltelefonlösning'!$B$36&gt;0,'Klient och mobiltelefonlösning'!$B$36*(IF('Klient och mobiltelefonlösning'!$C$36="",E29,0)+IF('Klient och mobiltelefonlösning'!$C$36="Nej",E29,0)+IF('Klient och mobiltelefonlösning'!$C$36="ja",E30,0)+IF('Klient och mobiltelefonlösning'!$D$36="Ja bifogat",E31,IF('Klient och mobiltelefonlösning'!$D$36="Ja monterat",E32,0))+IF('Klient och mobiltelefonlösning'!$E$36="Ja",E33,0)+IF('Klient och mobiltelefonlösning'!$F$36="Fodral baksida",E34,IF('Klient och mobiltelefonlösning'!$F$36="Fodral hel",E35,0))+IF('Klient och mobiltelefonlösning'!$G$36="ja",E36)),0)</f>
        <v>0</v>
      </c>
      <c r="F39" s="7">
        <f>IF('Klient och mobiltelefonlösning'!$B$36&gt;0,'Klient och mobiltelefonlösning'!$B$36*(IF('Klient och mobiltelefonlösning'!$C$36="",F29,0)+IF('Klient och mobiltelefonlösning'!$C$36="Nej",F29,0)+IF('Klient och mobiltelefonlösning'!$C$36="ja",F30,0)+IF('Klient och mobiltelefonlösning'!$D$36="Ja bifogat",F31,IF('Klient och mobiltelefonlösning'!$D$36="Ja monterat",F32,0))+IF('Klient och mobiltelefonlösning'!$E$36="Ja",F33,0)+IF('Klient och mobiltelefonlösning'!$F$36="Fodral baksida",F34,IF('Klient och mobiltelefonlösning'!$F$36="Fodral hel",F35,0))+IF('Klient och mobiltelefonlösning'!$G$36="ja",F36)),0)</f>
        <v>0</v>
      </c>
      <c r="G39" s="7">
        <f>IF('Klient och mobiltelefonlösning'!$B$36&gt;0,'Klient och mobiltelefonlösning'!$B$36*(IF('Klient och mobiltelefonlösning'!$C$36="",G29,0)+IF('Klient och mobiltelefonlösning'!$C$36="Nej",G29,0)+IF('Klient och mobiltelefonlösning'!$C$36="ja",G30,0)+IF('Klient och mobiltelefonlösning'!$D$36="Ja bifogat",G31,IF('Klient och mobiltelefonlösning'!$D$36="Ja monterat",G32,0))+IF('Klient och mobiltelefonlösning'!$E$36="Ja",G33,0)+IF('Klient och mobiltelefonlösning'!$F$36="Fodral baksida",G34,IF('Klient och mobiltelefonlösning'!$F$36="Fodral hel",G35,0))+IF('Klient och mobiltelefonlösning'!$G$36="ja",G36)),0)</f>
        <v>0</v>
      </c>
      <c r="H39" s="7">
        <f>IF('Klient och mobiltelefonlösning'!$B$36&gt;0,'Klient och mobiltelefonlösning'!$B$36*(IF('Klient och mobiltelefonlösning'!$C$36="",H29,0)+IF('Klient och mobiltelefonlösning'!$C$36="Nej",H29,0)+IF('Klient och mobiltelefonlösning'!$C$36="ja",H30,0)+IF('Klient och mobiltelefonlösning'!$D$36="Ja bifogat",H31,IF('Klient och mobiltelefonlösning'!$D$36="Ja monterat",H32,0))+IF('Klient och mobiltelefonlösning'!$E$36="Ja",H33,0)+IF('Klient och mobiltelefonlösning'!$F$36="Fodral baksida",H34,IF('Klient och mobiltelefonlösning'!$F$36="Fodral hel",H35,0))+IF('Klient och mobiltelefonlösning'!$G$36="ja",H36)),0)</f>
        <v>0</v>
      </c>
      <c r="I39" s="11"/>
    </row>
    <row r="40" spans="1:10">
      <c r="A40" s="28" t="s">
        <v>141</v>
      </c>
      <c r="B40" s="7">
        <f>IF('Klient och mobiltelefonlösning'!$B$37&gt;0,'Klient och mobiltelefonlösning'!$B$37*(IF('Klient och mobiltelefonlösning'!$C$37="",B29,0)+IF('Klient och mobiltelefonlösning'!$C$37="Nej",B29,0)+IF('Klient och mobiltelefonlösning'!$C$37="ja",B30,0)+IF('Klient och mobiltelefonlösning'!$D$37="Ja bifogat",B31,IF('Klient och mobiltelefonlösning'!$D$37="Ja monterat",B32,0))+IF('Klient och mobiltelefonlösning'!$E$37="Ja",B33,0)+IF('Klient och mobiltelefonlösning'!$F$37="Fodral baksida",B34,IF('Klient och mobiltelefonlösning'!$F$37="Fodral hel",B35,0))+IF('Klient och mobiltelefonlösning'!$G$37="ja",B36)),0)</f>
        <v>0</v>
      </c>
      <c r="C40" s="7">
        <f>IF('Klient och mobiltelefonlösning'!$B$37&gt;0,'Klient och mobiltelefonlösning'!$B$37*(IF('Klient och mobiltelefonlösning'!$C$37="",C29,0)+IF('Klient och mobiltelefonlösning'!$C$37="Nej",C29,0)+IF('Klient och mobiltelefonlösning'!$C$37="ja",C30,0)+IF('Klient och mobiltelefonlösning'!$D$37="Ja bifogat",C31,IF('Klient och mobiltelefonlösning'!$D$37="Ja monterat",C32,0))+IF('Klient och mobiltelefonlösning'!$E$37="Ja",C33,0)+IF('Klient och mobiltelefonlösning'!$F$37="Fodral baksida",C34,IF('Klient och mobiltelefonlösning'!$F$37="Fodral hel",C35,0))+IF('Klient och mobiltelefonlösning'!$G$37="ja",C36)),0)</f>
        <v>0</v>
      </c>
      <c r="D40" s="7">
        <f>IF('Klient och mobiltelefonlösning'!$B$37&gt;0,'Klient och mobiltelefonlösning'!$B$37*(IF('Klient och mobiltelefonlösning'!$C$37="",D29,0)+IF('Klient och mobiltelefonlösning'!$C$37="Nej",D29,0)+IF('Klient och mobiltelefonlösning'!$C$37="ja",D30,0)+IF('Klient och mobiltelefonlösning'!$D$37="Ja bifogat",D31,IF('Klient och mobiltelefonlösning'!$D$37="Ja monterat",D32,0))+IF('Klient och mobiltelefonlösning'!$E$37="Ja",D33,0)+IF('Klient och mobiltelefonlösning'!$F$37="Fodral baksida",D34,IF('Klient och mobiltelefonlösning'!$F$37="Fodral hel",D35,0))+IF('Klient och mobiltelefonlösning'!$G$37="ja",D36)),0)</f>
        <v>0</v>
      </c>
      <c r="E40" s="7">
        <f>IF('Klient och mobiltelefonlösning'!$B$37&gt;0,'Klient och mobiltelefonlösning'!$B$37*(IF('Klient och mobiltelefonlösning'!$C$37="",E29,0)+IF('Klient och mobiltelefonlösning'!$C$37="Nej",E29,0)+IF('Klient och mobiltelefonlösning'!$C$37="ja",E30,0)+IF('Klient och mobiltelefonlösning'!$D$37="Ja bifogat",E31,IF('Klient och mobiltelefonlösning'!$D$37="Ja monterat",E32,0))+IF('Klient och mobiltelefonlösning'!$E$37="Ja",E33,0)+IF('Klient och mobiltelefonlösning'!$F$37="Fodral baksida",E34,IF('Klient och mobiltelefonlösning'!$F$37="Fodral hel",E35,0))+IF('Klient och mobiltelefonlösning'!$G$37="ja",E36)),0)</f>
        <v>0</v>
      </c>
      <c r="F40" s="7">
        <f>IF('Klient och mobiltelefonlösning'!$B$37&gt;0,'Klient och mobiltelefonlösning'!$B$37*(IF('Klient och mobiltelefonlösning'!$C$37="",F29,0)+IF('Klient och mobiltelefonlösning'!$C$37="Nej",F29,0)+IF('Klient och mobiltelefonlösning'!$C$37="ja",F30,0)+IF('Klient och mobiltelefonlösning'!$D$37="Ja bifogat",F31,IF('Klient och mobiltelefonlösning'!$D$37="Ja monterat",F32,0))+IF('Klient och mobiltelefonlösning'!$E$37="Ja",F33,0)+IF('Klient och mobiltelefonlösning'!$F$37="Fodral baksida",F34,IF('Klient och mobiltelefonlösning'!$F$37="Fodral hel",F35,0))+IF('Klient och mobiltelefonlösning'!$G$37="ja",F36)),0)</f>
        <v>0</v>
      </c>
      <c r="G40" s="7">
        <f>IF('Klient och mobiltelefonlösning'!$B$37&gt;0,'Klient och mobiltelefonlösning'!$B$37*(IF('Klient och mobiltelefonlösning'!$C$37="",G29,0)+IF('Klient och mobiltelefonlösning'!$C$37="Nej",G29,0)+IF('Klient och mobiltelefonlösning'!$C$37="ja",G30,0)+IF('Klient och mobiltelefonlösning'!$D$37="Ja bifogat",G31,IF('Klient och mobiltelefonlösning'!$D$37="Ja monterat",G32,0))+IF('Klient och mobiltelefonlösning'!$E$37="Ja",G33,0)+IF('Klient och mobiltelefonlösning'!$F$37="Fodral baksida",G34,IF('Klient och mobiltelefonlösning'!$F$37="Fodral hel",G35,0))+IF('Klient och mobiltelefonlösning'!$G$37="ja",G36)),0)</f>
        <v>0</v>
      </c>
      <c r="H40" s="7">
        <f>IF('Klient och mobiltelefonlösning'!$B$37&gt;0,'Klient och mobiltelefonlösning'!$B$37*(IF('Klient och mobiltelefonlösning'!$C$37="",H29,0)+IF('Klient och mobiltelefonlösning'!$C$37="Nej",H29,0)+IF('Klient och mobiltelefonlösning'!$C$37="ja",H30,0)+IF('Klient och mobiltelefonlösning'!$D$37="Ja bifogat",H31,IF('Klient och mobiltelefonlösning'!$D$37="Ja monterat",H32,0))+IF('Klient och mobiltelefonlösning'!$E$37="Ja",H33,0)+IF('Klient och mobiltelefonlösning'!$F$37="Fodral baksida",H34,IF('Klient och mobiltelefonlösning'!$F$37="Fodral hel",H35,0))+IF('Klient och mobiltelefonlösning'!$G$37="ja",H36)),0)</f>
        <v>0</v>
      </c>
      <c r="I40" s="11"/>
    </row>
    <row r="41" spans="1:10">
      <c r="A41" s="28"/>
      <c r="B41" s="7"/>
      <c r="C41" s="7"/>
      <c r="D41" s="7"/>
      <c r="E41" s="1"/>
      <c r="F41" s="1"/>
      <c r="G41" s="1"/>
      <c r="H41" s="1"/>
    </row>
    <row r="42" spans="1:10" ht="12.65" customHeight="1">
      <c r="A42" s="28" t="s">
        <v>158</v>
      </c>
      <c r="B42" s="7">
        <f t="shared" ref="B42:H42" si="1">SUM(B38:B40)</f>
        <v>0</v>
      </c>
      <c r="C42" s="7">
        <f t="shared" si="1"/>
        <v>0</v>
      </c>
      <c r="D42" s="7">
        <f t="shared" si="1"/>
        <v>0</v>
      </c>
      <c r="E42" s="7">
        <f t="shared" si="1"/>
        <v>0</v>
      </c>
      <c r="F42" s="7">
        <f t="shared" si="1"/>
        <v>0</v>
      </c>
      <c r="G42" s="7">
        <f t="shared" si="1"/>
        <v>0</v>
      </c>
      <c r="H42" s="7">
        <f t="shared" si="1"/>
        <v>0</v>
      </c>
      <c r="I42" s="11"/>
    </row>
    <row r="43" spans="1:10" ht="12" customHeight="1">
      <c r="A43" s="6"/>
      <c r="B43" s="16"/>
      <c r="C43" s="16"/>
      <c r="D43" s="16"/>
      <c r="E43" s="3"/>
    </row>
    <row r="44" spans="1:10">
      <c r="A44" s="6"/>
      <c r="B44" s="16"/>
      <c r="C44" s="16"/>
      <c r="D44" s="16"/>
      <c r="E44" s="3"/>
    </row>
    <row r="45" spans="1:10">
      <c r="A45" s="9" t="s">
        <v>55</v>
      </c>
      <c r="F45" s="4"/>
      <c r="G45" s="4"/>
    </row>
    <row r="46" spans="1:10">
      <c r="A46" s="67" t="s">
        <v>94</v>
      </c>
      <c r="B46" s="1" t="s">
        <v>606</v>
      </c>
      <c r="C46" s="1" t="s">
        <v>603</v>
      </c>
      <c r="D46" s="1" t="s">
        <v>617</v>
      </c>
      <c r="E46" s="1" t="s">
        <v>579</v>
      </c>
      <c r="F46" s="1" t="s">
        <v>606</v>
      </c>
      <c r="G46" s="1" t="s">
        <v>261</v>
      </c>
      <c r="H46" s="1" t="s">
        <v>606</v>
      </c>
    </row>
    <row r="47" spans="1:10">
      <c r="A47" s="2" t="s">
        <v>95</v>
      </c>
      <c r="B47" s="76">
        <v>10885</v>
      </c>
      <c r="C47" s="76">
        <v>10680</v>
      </c>
      <c r="D47" s="76">
        <v>13381</v>
      </c>
      <c r="E47" s="76">
        <v>7599</v>
      </c>
      <c r="F47" s="76">
        <f>6960*1.2</f>
        <v>8352</v>
      </c>
      <c r="G47" s="76">
        <v>6384</v>
      </c>
      <c r="H47" s="76">
        <v>8077</v>
      </c>
      <c r="I47" s="16"/>
      <c r="J47" s="16"/>
    </row>
    <row r="48" spans="1:10">
      <c r="A48" s="2" t="s">
        <v>87</v>
      </c>
      <c r="B48" s="76">
        <v>93</v>
      </c>
      <c r="C48" s="76">
        <v>68</v>
      </c>
      <c r="D48" s="76">
        <v>646</v>
      </c>
      <c r="E48" s="76">
        <v>94</v>
      </c>
      <c r="F48" s="76">
        <v>115</v>
      </c>
      <c r="G48" s="76">
        <v>95</v>
      </c>
      <c r="H48" s="76">
        <v>55</v>
      </c>
      <c r="I48" s="16"/>
      <c r="J48" s="16"/>
    </row>
    <row r="49" spans="1:10">
      <c r="A49" s="2" t="s">
        <v>88</v>
      </c>
      <c r="B49" s="76">
        <v>186</v>
      </c>
      <c r="C49" s="76">
        <v>112</v>
      </c>
      <c r="D49" s="76">
        <v>718</v>
      </c>
      <c r="E49" s="76">
        <v>172.81</v>
      </c>
      <c r="F49" s="76">
        <v>165</v>
      </c>
      <c r="G49" s="76">
        <v>145</v>
      </c>
      <c r="H49" s="76">
        <v>79</v>
      </c>
      <c r="I49" s="16"/>
      <c r="J49" s="16"/>
    </row>
    <row r="50" spans="1:10">
      <c r="A50" s="2" t="s">
        <v>167</v>
      </c>
      <c r="B50" s="76">
        <v>167</v>
      </c>
      <c r="C50" s="76">
        <v>143</v>
      </c>
      <c r="D50" s="76">
        <v>306</v>
      </c>
      <c r="E50" s="76">
        <v>110.37</v>
      </c>
      <c r="F50" s="76">
        <v>96</v>
      </c>
      <c r="G50" s="76">
        <v>149</v>
      </c>
      <c r="H50" s="76">
        <v>116</v>
      </c>
      <c r="I50" s="16"/>
      <c r="J50" s="16"/>
    </row>
    <row r="51" spans="1:10" ht="13.5" customHeight="1">
      <c r="A51" s="2" t="s">
        <v>143</v>
      </c>
      <c r="B51" s="76">
        <v>40</v>
      </c>
      <c r="C51" s="76">
        <v>92</v>
      </c>
      <c r="D51" s="76">
        <v>952</v>
      </c>
      <c r="E51" s="76">
        <v>160.72</v>
      </c>
      <c r="F51" s="76">
        <v>47</v>
      </c>
      <c r="G51" s="76">
        <v>90</v>
      </c>
      <c r="H51" s="76">
        <v>43</v>
      </c>
      <c r="I51" s="16"/>
      <c r="J51" s="16"/>
    </row>
    <row r="52" spans="1:10" ht="13.5" customHeight="1">
      <c r="A52" s="2" t="s">
        <v>144</v>
      </c>
      <c r="B52" s="76">
        <v>160</v>
      </c>
      <c r="C52" s="76">
        <v>159</v>
      </c>
      <c r="D52" s="76">
        <v>1076</v>
      </c>
      <c r="E52" s="76">
        <v>218.53</v>
      </c>
      <c r="F52" s="76">
        <v>81</v>
      </c>
      <c r="G52" s="76">
        <v>125</v>
      </c>
      <c r="H52" s="76">
        <v>84</v>
      </c>
      <c r="I52" s="16"/>
      <c r="J52" s="16"/>
    </row>
    <row r="53" spans="1:10" ht="13.5" customHeight="1">
      <c r="A53" s="2" t="s">
        <v>163</v>
      </c>
      <c r="B53" s="76">
        <v>0</v>
      </c>
      <c r="C53" s="76">
        <v>25</v>
      </c>
      <c r="D53" s="76">
        <v>96</v>
      </c>
      <c r="E53" s="76">
        <v>47.83</v>
      </c>
      <c r="F53" s="76">
        <v>30</v>
      </c>
      <c r="G53" s="76">
        <v>35</v>
      </c>
      <c r="H53" s="76">
        <v>30</v>
      </c>
      <c r="I53" s="16"/>
      <c r="J53" s="16"/>
    </row>
    <row r="54" spans="1:10">
      <c r="A54" s="9"/>
    </row>
    <row r="55" spans="1:10">
      <c r="A55" s="28" t="s">
        <v>40</v>
      </c>
      <c r="B55" s="7">
        <f>IF('Klient och mobiltelefonlösning'!$B$43&gt;0,'Klient och mobiltelefonlösning'!$B$43*(B47+IF('Klient och mobiltelefonlösning'!$C$43="Ja bifogat",B48,IF('Klient och mobiltelefonlösning'!$C$43="Ja monterat",B49,0))+IF('Klient och mobiltelefonlösning'!$D$43="Ja",B50,0)+IF('Klient och mobiltelefonlösning'!$E$43="Fodral baksida",B51,IF('Klient och mobiltelefonlösning'!$E$43="Fodral hel",B52,0))+IF('Klient och mobiltelefonlösning'!$F$43="ja",B53)),0)</f>
        <v>0</v>
      </c>
      <c r="C55" s="7">
        <f>IF('Klient och mobiltelefonlösning'!$B$43&gt;0,'Klient och mobiltelefonlösning'!$B$43*(C47+IF('Klient och mobiltelefonlösning'!$C$43="Ja bifogat",C48,IF('Klient och mobiltelefonlösning'!$C$43="Ja monterat",C49,0))+IF('Klient och mobiltelefonlösning'!$D$43="Ja",C50,0)+IF('Klient och mobiltelefonlösning'!$E$43="Fodral baksida",C51,IF('Klient och mobiltelefonlösning'!$E$43="Fodral hel",C52,0))+IF('Klient och mobiltelefonlösning'!$F$43="ja",C53)),0)</f>
        <v>0</v>
      </c>
      <c r="D55" s="7">
        <f>IF('Klient och mobiltelefonlösning'!$B$43&gt;0,'Klient och mobiltelefonlösning'!$B$43*(D47+IF('Klient och mobiltelefonlösning'!$C$43="Ja bifogat",D48,IF('Klient och mobiltelefonlösning'!$C$43="Ja monterat",D49,0))+IF('Klient och mobiltelefonlösning'!$D$43="Ja",D50,0)+IF('Klient och mobiltelefonlösning'!$E$43="Fodral baksida",D51,IF('Klient och mobiltelefonlösning'!$E$43="Fodral hel",D52,0))+IF('Klient och mobiltelefonlösning'!$F$43="ja",D53)),0)</f>
        <v>0</v>
      </c>
      <c r="E55" s="7">
        <f>IF('Klient och mobiltelefonlösning'!$B$43&gt;0,'Klient och mobiltelefonlösning'!$B$43*(E47+IF('Klient och mobiltelefonlösning'!$C$43="Ja bifogat",E48,IF('Klient och mobiltelefonlösning'!$C$43="Ja monterat",E49,0))+IF('Klient och mobiltelefonlösning'!$D$43="Ja",E50,0)+IF('Klient och mobiltelefonlösning'!$E$43="Fodral baksida",E51,IF('Klient och mobiltelefonlösning'!$E$43="Fodral hel",E52,0))+IF('Klient och mobiltelefonlösning'!$F$43="ja",E53)),0)</f>
        <v>0</v>
      </c>
      <c r="F55" s="7">
        <f>IF('Klient och mobiltelefonlösning'!$B$43&gt;0,'Klient och mobiltelefonlösning'!$B$43*(F47+IF('Klient och mobiltelefonlösning'!$C$43="Ja bifogat",F48,IF('Klient och mobiltelefonlösning'!$C$43="Ja monterat",F49,0))+IF('Klient och mobiltelefonlösning'!$D$43="Ja",F50,0)+IF('Klient och mobiltelefonlösning'!$E$43="Fodral baksida",F51,IF('Klient och mobiltelefonlösning'!$E$43="Fodral hel",F52,0))+IF('Klient och mobiltelefonlösning'!$F$43="ja",F53)),0)</f>
        <v>0</v>
      </c>
      <c r="G55" s="7">
        <f>IF('Klient och mobiltelefonlösning'!$B$43&gt;0,'Klient och mobiltelefonlösning'!$B$43*(G47+IF('Klient och mobiltelefonlösning'!$C$43="Ja bifogat",G48,IF('Klient och mobiltelefonlösning'!$C$43="Ja monterat",G49,0))+IF('Klient och mobiltelefonlösning'!$D$43="Ja",G50,0)+IF('Klient och mobiltelefonlösning'!$E$43="Fodral baksida",G51,IF('Klient och mobiltelefonlösning'!$E$43="Fodral hel",G52,0))+IF('Klient och mobiltelefonlösning'!$F$43="ja",G53)),0)</f>
        <v>0</v>
      </c>
      <c r="H55" s="7">
        <f>IF('Klient och mobiltelefonlösning'!$B$43&gt;0,'Klient och mobiltelefonlösning'!$B$43*(H47+IF('Klient och mobiltelefonlösning'!$C$43="Ja bifogat",H48,IF('Klient och mobiltelefonlösning'!$C$43="Ja monterat",H49,0))+IF('Klient och mobiltelefonlösning'!$D$43="Ja",H50,0)+IF('Klient och mobiltelefonlösning'!$E$43="Fodral baksida",H51,IF('Klient och mobiltelefonlösning'!$E$43="Fodral hel",H52,0))+IF('Klient och mobiltelefonlösning'!$F$43="ja",H53)),0)</f>
        <v>0</v>
      </c>
      <c r="I55" s="11"/>
    </row>
    <row r="56" spans="1:10">
      <c r="A56" s="28" t="s">
        <v>41</v>
      </c>
      <c r="B56" s="7">
        <f>IF('Klient och mobiltelefonlösning'!$B$44&gt;0,'Klient och mobiltelefonlösning'!$B$44*(B47+IF('Klient och mobiltelefonlösning'!$C$44="Ja bifogat",B48,IF('Klient och mobiltelefonlösning'!$C$44="Ja monterat",B49,0))+IF('Klient och mobiltelefonlösning'!$D$44="Ja",B50,0)+IF('Klient och mobiltelefonlösning'!$E$44="Fodral baksida",B51,IF('Klient och mobiltelefonlösning'!$E$44="Fodral hel",B52,0))+IF('Klient och mobiltelefonlösning'!$F$44="ja",B53)),0)</f>
        <v>0</v>
      </c>
      <c r="C56" s="7">
        <f>IF('Klient och mobiltelefonlösning'!$B$44&gt;0,'Klient och mobiltelefonlösning'!$B$44*(C47+IF('Klient och mobiltelefonlösning'!$C$44="Ja bifogat",C48,IF('Klient och mobiltelefonlösning'!$C$44="Ja monterat",C49,0))+IF('Klient och mobiltelefonlösning'!$D$44="Ja",C50,0)+IF('Klient och mobiltelefonlösning'!$E$44="Fodral baksida",C51,IF('Klient och mobiltelefonlösning'!$E$44="Fodral hel",C52,0))+IF('Klient och mobiltelefonlösning'!$F$44="ja",C53)),0)</f>
        <v>0</v>
      </c>
      <c r="D56" s="7">
        <f>IF('Klient och mobiltelefonlösning'!$B$44&gt;0,'Klient och mobiltelefonlösning'!$B$44*(D47+IF('Klient och mobiltelefonlösning'!$C$44="Ja bifogat",D48,IF('Klient och mobiltelefonlösning'!$C$44="Ja monterat",D49,0))+IF('Klient och mobiltelefonlösning'!$D$44="Ja",D50,0)+IF('Klient och mobiltelefonlösning'!$E$44="Fodral baksida",D51,IF('Klient och mobiltelefonlösning'!$E$44="Fodral hel",D52,0))+IF('Klient och mobiltelefonlösning'!$F$44="ja",D53)),0)</f>
        <v>0</v>
      </c>
      <c r="E56" s="7">
        <f>IF('Klient och mobiltelefonlösning'!$B$44&gt;0,'Klient och mobiltelefonlösning'!$B$44*(E47+IF('Klient och mobiltelefonlösning'!$C$44="Ja bifogat",E48,IF('Klient och mobiltelefonlösning'!$C$44="Ja monterat",E49,0))+IF('Klient och mobiltelefonlösning'!$D$44="Ja",E50,0)+IF('Klient och mobiltelefonlösning'!$E$44="Fodral baksida",E51,IF('Klient och mobiltelefonlösning'!$E$44="Fodral hel",E52,0))+IF('Klient och mobiltelefonlösning'!$F$44="ja",E53)),0)</f>
        <v>0</v>
      </c>
      <c r="F56" s="7">
        <f>IF('Klient och mobiltelefonlösning'!$B$44&gt;0,'Klient och mobiltelefonlösning'!$B$44*(F47+IF('Klient och mobiltelefonlösning'!$C$44="Ja bifogat",F48,IF('Klient och mobiltelefonlösning'!$C$44="Ja monterat",F49,0))+IF('Klient och mobiltelefonlösning'!$D$44="Ja",F50,0)+IF('Klient och mobiltelefonlösning'!$E$44="Fodral baksida",F51,IF('Klient och mobiltelefonlösning'!$E$44="Fodral hel",F52,0))+IF('Klient och mobiltelefonlösning'!$F$44="ja",F53)),0)</f>
        <v>0</v>
      </c>
      <c r="G56" s="7">
        <f>IF('Klient och mobiltelefonlösning'!$B$44&gt;0,'Klient och mobiltelefonlösning'!$B$44*(G47+IF('Klient och mobiltelefonlösning'!$C$44="Ja bifogat",G48,IF('Klient och mobiltelefonlösning'!$C$44="Ja monterat",G49,0))+IF('Klient och mobiltelefonlösning'!$D$44="Ja",G50,0)+IF('Klient och mobiltelefonlösning'!$E$44="Fodral baksida",G51,IF('Klient och mobiltelefonlösning'!$E$44="Fodral hel",G52,0))+IF('Klient och mobiltelefonlösning'!$F$44="ja",G53)),0)</f>
        <v>0</v>
      </c>
      <c r="H56" s="7">
        <f>IF('Klient och mobiltelefonlösning'!$B$44&gt;0,'Klient och mobiltelefonlösning'!$B$44*(H47+IF('Klient och mobiltelefonlösning'!$C$44="Ja bifogat",H48,IF('Klient och mobiltelefonlösning'!$C$44="Ja monterat",H49,0))+IF('Klient och mobiltelefonlösning'!$D$44="Ja",H50,0)+IF('Klient och mobiltelefonlösning'!$E$44="Fodral baksida",H51,IF('Klient och mobiltelefonlösning'!$E$44="Fodral hel",H52,0))+IF('Klient och mobiltelefonlösning'!$F$44="ja",H53)),0)</f>
        <v>0</v>
      </c>
      <c r="I56" s="11"/>
    </row>
    <row r="57" spans="1:10">
      <c r="A57" s="28" t="s">
        <v>141</v>
      </c>
      <c r="B57" s="7">
        <f>IF('Klient och mobiltelefonlösning'!$B$45&gt;0,'Klient och mobiltelefonlösning'!$B$45*(B47+IF('Klient och mobiltelefonlösning'!$C$45="Ja bifogat",B48,IF('Klient och mobiltelefonlösning'!$C$45="Ja monterat",B49,0))+IF('Klient och mobiltelefonlösning'!$D$45="Ja",B50,0)+IF('Klient och mobiltelefonlösning'!$E$45="Fodral baksida",B51,IF('Klient och mobiltelefonlösning'!$E$45="Fodral hel",B52,0))+IF('Klient och mobiltelefonlösning'!$F$45="ja",B53)),0)</f>
        <v>0</v>
      </c>
      <c r="C57" s="7">
        <f>IF('Klient och mobiltelefonlösning'!$B$45&gt;0,'Klient och mobiltelefonlösning'!$B$45*(C47+IF('Klient och mobiltelefonlösning'!$C$45="Ja bifogat",C48,IF('Klient och mobiltelefonlösning'!$C$45="Ja monterat",C49,0))+IF('Klient och mobiltelefonlösning'!$D$45="Ja",C50,0)+IF('Klient och mobiltelefonlösning'!$E$45="Fodral baksida",C51,IF('Klient och mobiltelefonlösning'!$E$45="Fodral hel",C52,0))+IF('Klient och mobiltelefonlösning'!$F$45="ja",C53)),0)</f>
        <v>0</v>
      </c>
      <c r="D57" s="7">
        <f>IF('Klient och mobiltelefonlösning'!$B$45&gt;0,'Klient och mobiltelefonlösning'!$B$45*(D47+IF('Klient och mobiltelefonlösning'!$C$45="Ja bifogat",D48,IF('Klient och mobiltelefonlösning'!$C$45="Ja monterat",D49,0))+IF('Klient och mobiltelefonlösning'!$D$45="Ja",D50,0)+IF('Klient och mobiltelefonlösning'!$E$45="Fodral baksida",D51,IF('Klient och mobiltelefonlösning'!$E$45="Fodral hel",D52,0))+IF('Klient och mobiltelefonlösning'!$F$45="ja",D53)),0)</f>
        <v>0</v>
      </c>
      <c r="E57" s="7">
        <f>IF('Klient och mobiltelefonlösning'!$B$45&gt;0,'Klient och mobiltelefonlösning'!$B$45*(E47+IF('Klient och mobiltelefonlösning'!$C$45="Ja bifogat",E48,IF('Klient och mobiltelefonlösning'!$C$45="Ja monterat",E49,0))+IF('Klient och mobiltelefonlösning'!$D$45="Ja",E50,0)+IF('Klient och mobiltelefonlösning'!$E$45="Fodral baksida",E51,IF('Klient och mobiltelefonlösning'!$E$45="Fodral hel",E52,0))+IF('Klient och mobiltelefonlösning'!$F$45="ja",E53)),0)</f>
        <v>0</v>
      </c>
      <c r="F57" s="7">
        <f>IF('Klient och mobiltelefonlösning'!$B$45&gt;0,'Klient och mobiltelefonlösning'!$B$45*(F47+IF('Klient och mobiltelefonlösning'!$C$45="Ja bifogat",F48,IF('Klient och mobiltelefonlösning'!$C$45="Ja monterat",F49,0))+IF('Klient och mobiltelefonlösning'!$D$45="Ja",F50,0)+IF('Klient och mobiltelefonlösning'!$E$45="Fodral baksida",F51,IF('Klient och mobiltelefonlösning'!$E$45="Fodral hel",F52,0))+IF('Klient och mobiltelefonlösning'!$F$45="ja",F53)),0)</f>
        <v>0</v>
      </c>
      <c r="G57" s="7">
        <f>IF('Klient och mobiltelefonlösning'!$B$45&gt;0,'Klient och mobiltelefonlösning'!$B$45*(G47+IF('Klient och mobiltelefonlösning'!$C$45="Ja bifogat",G48,IF('Klient och mobiltelefonlösning'!$C$45="Ja monterat",G49,0))+IF('Klient och mobiltelefonlösning'!$D$45="Ja",G50,0)+IF('Klient och mobiltelefonlösning'!$E$45="Fodral baksida",G51,IF('Klient och mobiltelefonlösning'!$E$45="Fodral hel",G52,0))+IF('Klient och mobiltelefonlösning'!$F$45="ja",G53)),0)</f>
        <v>0</v>
      </c>
      <c r="H57" s="7">
        <f>IF('Klient och mobiltelefonlösning'!$B$45&gt;0,'Klient och mobiltelefonlösning'!$B$45*(H47+IF('Klient och mobiltelefonlösning'!$C$45="Ja bifogat",H48,IF('Klient och mobiltelefonlösning'!$C$45="Ja monterat",H49,0))+IF('Klient och mobiltelefonlösning'!$D$45="Ja",H50,0)+IF('Klient och mobiltelefonlösning'!$E$45="Fodral baksida",H51,IF('Klient och mobiltelefonlösning'!$E$45="Fodral hel",H52,0))+IF('Klient och mobiltelefonlösning'!$F$45="ja",H53)),0)</f>
        <v>0</v>
      </c>
      <c r="I57" s="11"/>
    </row>
    <row r="58" spans="1:10">
      <c r="A58" s="28"/>
      <c r="E58" s="3"/>
    </row>
    <row r="59" spans="1:10">
      <c r="A59" s="28" t="s">
        <v>96</v>
      </c>
      <c r="B59" s="7">
        <f t="shared" ref="B59:H59" si="2">SUM(B55:B57)</f>
        <v>0</v>
      </c>
      <c r="C59" s="7">
        <f t="shared" si="2"/>
        <v>0</v>
      </c>
      <c r="D59" s="7">
        <f t="shared" si="2"/>
        <v>0</v>
      </c>
      <c r="E59" s="7">
        <f t="shared" si="2"/>
        <v>0</v>
      </c>
      <c r="F59" s="7">
        <f t="shared" si="2"/>
        <v>0</v>
      </c>
      <c r="G59" s="7">
        <f t="shared" si="2"/>
        <v>0</v>
      </c>
      <c r="H59" s="7">
        <f t="shared" si="2"/>
        <v>0</v>
      </c>
      <c r="I59" s="11"/>
    </row>
    <row r="60" spans="1:10" ht="25.5" customHeight="1">
      <c r="A60" s="9"/>
      <c r="B60" s="11"/>
      <c r="C60" s="11"/>
      <c r="D60" s="11"/>
      <c r="E60" s="11"/>
      <c r="F60" s="11"/>
      <c r="G60" s="11"/>
    </row>
    <row r="61" spans="1:10">
      <c r="A61" s="9" t="s">
        <v>56</v>
      </c>
      <c r="F61" s="4"/>
      <c r="G61" s="4"/>
    </row>
    <row r="62" spans="1:10">
      <c r="A62" s="67" t="s">
        <v>166</v>
      </c>
      <c r="B62" s="32" t="s">
        <v>589</v>
      </c>
      <c r="C62" s="1" t="s">
        <v>604</v>
      </c>
      <c r="D62" s="1" t="s">
        <v>618</v>
      </c>
      <c r="E62" s="1" t="s">
        <v>513</v>
      </c>
      <c r="F62" s="1" t="s">
        <v>589</v>
      </c>
      <c r="G62" s="32" t="s">
        <v>493</v>
      </c>
      <c r="H62" s="1" t="s">
        <v>608</v>
      </c>
    </row>
    <row r="63" spans="1:10">
      <c r="A63" s="2" t="s">
        <v>165</v>
      </c>
      <c r="B63" s="76">
        <v>16885.5</v>
      </c>
      <c r="C63" s="76">
        <v>12660</v>
      </c>
      <c r="D63" s="76">
        <v>17064</v>
      </c>
      <c r="E63" s="76">
        <v>10871.460000000001</v>
      </c>
      <c r="F63" s="76">
        <f>7380*1.2</f>
        <v>8856</v>
      </c>
      <c r="G63" s="76">
        <v>7404</v>
      </c>
      <c r="H63" s="76">
        <v>8820</v>
      </c>
      <c r="I63" s="16"/>
      <c r="J63" s="16"/>
    </row>
    <row r="64" spans="1:10">
      <c r="A64" s="2" t="s">
        <v>87</v>
      </c>
      <c r="B64" s="76">
        <v>77.400000000000006</v>
      </c>
      <c r="C64" s="76">
        <v>68</v>
      </c>
      <c r="D64" s="76">
        <v>646</v>
      </c>
      <c r="E64" s="76">
        <v>78.48</v>
      </c>
      <c r="F64" s="76">
        <v>115</v>
      </c>
      <c r="G64" s="76">
        <v>114</v>
      </c>
      <c r="H64" s="76">
        <v>55</v>
      </c>
      <c r="I64" s="16"/>
      <c r="J64" s="16"/>
    </row>
    <row r="65" spans="1:10">
      <c r="A65" s="2" t="s">
        <v>88</v>
      </c>
      <c r="B65" s="76">
        <v>154.80000000000001</v>
      </c>
      <c r="C65" s="76">
        <v>112</v>
      </c>
      <c r="D65" s="76">
        <v>718</v>
      </c>
      <c r="E65" s="76">
        <v>153.29</v>
      </c>
      <c r="F65" s="76">
        <v>165</v>
      </c>
      <c r="G65" s="76">
        <v>145</v>
      </c>
      <c r="H65" s="76">
        <v>79</v>
      </c>
      <c r="I65" s="16"/>
      <c r="J65" s="16"/>
    </row>
    <row r="66" spans="1:10">
      <c r="A66" s="2" t="s">
        <v>167</v>
      </c>
      <c r="B66" s="76">
        <v>167</v>
      </c>
      <c r="C66" s="76">
        <v>143</v>
      </c>
      <c r="D66" s="76">
        <v>306</v>
      </c>
      <c r="E66" s="76">
        <v>110.37</v>
      </c>
      <c r="F66" s="76">
        <v>96</v>
      </c>
      <c r="G66" s="76">
        <v>179</v>
      </c>
      <c r="H66" s="76">
        <v>116</v>
      </c>
      <c r="I66" s="16"/>
      <c r="J66" s="16"/>
    </row>
    <row r="67" spans="1:10">
      <c r="A67" s="2" t="s">
        <v>143</v>
      </c>
      <c r="B67" s="76">
        <v>34.055999999999997</v>
      </c>
      <c r="C67" s="76">
        <v>92</v>
      </c>
      <c r="D67" s="76">
        <v>952</v>
      </c>
      <c r="E67" s="76">
        <v>134.88999999999999</v>
      </c>
      <c r="F67" s="76">
        <v>47</v>
      </c>
      <c r="G67" s="76">
        <v>108</v>
      </c>
      <c r="H67" s="76">
        <v>43</v>
      </c>
      <c r="I67" s="16"/>
      <c r="J67" s="16"/>
    </row>
    <row r="68" spans="1:10">
      <c r="A68" s="2" t="s">
        <v>144</v>
      </c>
      <c r="B68" s="76">
        <v>134.67600000000002</v>
      </c>
      <c r="C68" s="76">
        <v>159</v>
      </c>
      <c r="D68" s="76">
        <v>1076</v>
      </c>
      <c r="E68" s="76">
        <v>189</v>
      </c>
      <c r="F68" s="76">
        <v>81</v>
      </c>
      <c r="G68" s="76">
        <v>150</v>
      </c>
      <c r="H68" s="76">
        <v>84</v>
      </c>
      <c r="I68" s="16"/>
      <c r="J68" s="16"/>
    </row>
    <row r="69" spans="1:10">
      <c r="A69" s="2" t="s">
        <v>163</v>
      </c>
      <c r="B69" s="76">
        <v>0</v>
      </c>
      <c r="C69" s="76">
        <v>25</v>
      </c>
      <c r="D69" s="76">
        <v>96</v>
      </c>
      <c r="E69" s="76">
        <v>47.83</v>
      </c>
      <c r="F69" s="76">
        <v>30</v>
      </c>
      <c r="G69" s="76">
        <v>35</v>
      </c>
      <c r="H69" s="76">
        <v>30</v>
      </c>
      <c r="I69" s="16"/>
      <c r="J69" s="16"/>
    </row>
    <row r="70" spans="1:10">
      <c r="A70" s="9"/>
    </row>
    <row r="71" spans="1:10">
      <c r="A71" s="28" t="s">
        <v>40</v>
      </c>
      <c r="B71" s="7">
        <f>IF('Klient och mobiltelefonlösning'!$B$51&gt;0,'Klient och mobiltelefonlösning'!$B$51*(B63+IF('Klient och mobiltelefonlösning'!$C$51="Ja bifogat",B64,IF('Klient och mobiltelefonlösning'!$C$51="Ja monterat",B65,0))+IF('Klient och mobiltelefonlösning'!$D$51="Ja",B66,0)+IF('Klient och mobiltelefonlösning'!$E$51="Fodral baksida",B67,IF('Klient och mobiltelefonlösning'!$E$51="Fodral hel",B68,0))+IF('Klient och mobiltelefonlösning'!$F$51="ja",B69)),0)</f>
        <v>0</v>
      </c>
      <c r="C71" s="7">
        <f>IF('Klient och mobiltelefonlösning'!$B$51&gt;0,'Klient och mobiltelefonlösning'!$B$51*(C63+IF('Klient och mobiltelefonlösning'!$C$51="Ja bifogat",C64,IF('Klient och mobiltelefonlösning'!$C$51="Ja monterat",C65,0))+IF('Klient och mobiltelefonlösning'!$D$51="Ja",C66,0)+IF('Klient och mobiltelefonlösning'!$E$51="Fodral baksida",C67,IF('Klient och mobiltelefonlösning'!$E$51="Fodral hel",C68,0))+IF('Klient och mobiltelefonlösning'!$F$51="ja",C69)),0)</f>
        <v>0</v>
      </c>
      <c r="D71" s="7">
        <f>IF('Klient och mobiltelefonlösning'!$B$51&gt;0,'Klient och mobiltelefonlösning'!$B$51*(D63+IF('Klient och mobiltelefonlösning'!$C$51="Ja bifogat",D64,IF('Klient och mobiltelefonlösning'!$C$51="Ja monterat",D65,0))+IF('Klient och mobiltelefonlösning'!$D$51="Ja",D66,0)+IF('Klient och mobiltelefonlösning'!$E$51="Fodral baksida",D67,IF('Klient och mobiltelefonlösning'!$E$51="Fodral hel",D68,0))+IF('Klient och mobiltelefonlösning'!$F$51="ja",D69)),0)</f>
        <v>0</v>
      </c>
      <c r="E71" s="7">
        <f>IF('Klient och mobiltelefonlösning'!$B$51&gt;0,'Klient och mobiltelefonlösning'!$B$51*(E63+IF('Klient och mobiltelefonlösning'!$C$51="Ja bifogat",E64,IF('Klient och mobiltelefonlösning'!$C$51="Ja monterat",E65,0))+IF('Klient och mobiltelefonlösning'!$D$51="Ja",E66,0)+IF('Klient och mobiltelefonlösning'!$E$51="Fodral baksida",E67,IF('Klient och mobiltelefonlösning'!$E$51="Fodral hel",E68,0))+IF('Klient och mobiltelefonlösning'!$F$51="ja",E69)),0)</f>
        <v>0</v>
      </c>
      <c r="F71" s="7">
        <f>IF('Klient och mobiltelefonlösning'!$B$51&gt;0,'Klient och mobiltelefonlösning'!$B$51*(F63+IF('Klient och mobiltelefonlösning'!$C$51="Ja bifogat",F64,IF('Klient och mobiltelefonlösning'!$C$51="Ja monterat",F65,0))+IF('Klient och mobiltelefonlösning'!$D$51="Ja",F66,0)+IF('Klient och mobiltelefonlösning'!$E$51="Fodral baksida",F67,IF('Klient och mobiltelefonlösning'!$E$51="Fodral hel",F68,0))+IF('Klient och mobiltelefonlösning'!$F$51="ja",F69)),0)</f>
        <v>0</v>
      </c>
      <c r="G71" s="7">
        <f>IF('Klient och mobiltelefonlösning'!$B$51&gt;0,'Klient och mobiltelefonlösning'!$B$51*(G63+IF('Klient och mobiltelefonlösning'!$C$51="Ja bifogat",G64,IF('Klient och mobiltelefonlösning'!$C$51="Ja monterat",G65,0))+IF('Klient och mobiltelefonlösning'!$D$51="Ja",G66,0)+IF('Klient och mobiltelefonlösning'!$E$51="Fodral baksida",G67,IF('Klient och mobiltelefonlösning'!$E$51="Fodral hel",G68,0))+IF('Klient och mobiltelefonlösning'!$F$51="ja",G69)),0)</f>
        <v>0</v>
      </c>
      <c r="H71" s="7">
        <f>IF('Klient och mobiltelefonlösning'!$B$51&gt;0,'Klient och mobiltelefonlösning'!$B$51*(H63+IF('Klient och mobiltelefonlösning'!$C$51="Ja bifogat",H64,IF('Klient och mobiltelefonlösning'!$C$51="Ja monterat",H65,0))+IF('Klient och mobiltelefonlösning'!$D$51="Ja",H66,0)+IF('Klient och mobiltelefonlösning'!$E$51="Fodral baksida",H67,IF('Klient och mobiltelefonlösning'!$E$51="Fodral hel",H68,0))+IF('Klient och mobiltelefonlösning'!$F$51="ja",H69)),0)</f>
        <v>0</v>
      </c>
      <c r="I71" s="11"/>
    </row>
    <row r="72" spans="1:10">
      <c r="A72" s="28" t="s">
        <v>41</v>
      </c>
      <c r="B72" s="7">
        <f>IF('Klient och mobiltelefonlösning'!$B$52&gt;0,'Klient och mobiltelefonlösning'!$B$52*(B63+IF('Klient och mobiltelefonlösning'!$C$52="Ja bifogat",B64,IF('Klient och mobiltelefonlösning'!$C$52="Ja monterat",B65,0))+IF('Klient och mobiltelefonlösning'!$D$52="Ja",B66,0)+IF('Klient och mobiltelefonlösning'!$E$52="Fodral baksida",B67,IF('Klient och mobiltelefonlösning'!$E$52="Fodral hel",B68,0))+IF('Klient och mobiltelefonlösning'!$F$52="ja",B69)),0)</f>
        <v>0</v>
      </c>
      <c r="C72" s="7">
        <f>IF('Klient och mobiltelefonlösning'!$B$52&gt;0,'Klient och mobiltelefonlösning'!$B$52*(C63+IF('Klient och mobiltelefonlösning'!$C$52="Ja bifogat",C64,IF('Klient och mobiltelefonlösning'!$C$52="Ja monterat",C65,0))+IF('Klient och mobiltelefonlösning'!$D$52="Ja",C66,0)+IF('Klient och mobiltelefonlösning'!$E$52="Fodral baksida",C67,IF('Klient och mobiltelefonlösning'!$E$52="Fodral hel",C68,0))+IF('Klient och mobiltelefonlösning'!$F$52="ja",C69)),0)</f>
        <v>0</v>
      </c>
      <c r="D72" s="7">
        <f>IF('Klient och mobiltelefonlösning'!$B$52&gt;0,'Klient och mobiltelefonlösning'!$B$52*(D63+IF('Klient och mobiltelefonlösning'!$C$52="Ja bifogat",D64,IF('Klient och mobiltelefonlösning'!$C$52="Ja monterat",D65,0))+IF('Klient och mobiltelefonlösning'!$D$52="Ja",D66,0)+IF('Klient och mobiltelefonlösning'!$E$52="Fodral baksida",D67,IF('Klient och mobiltelefonlösning'!$E$52="Fodral hel",D68,0))+IF('Klient och mobiltelefonlösning'!$F$52="ja",D69)),0)</f>
        <v>0</v>
      </c>
      <c r="E72" s="7">
        <f>IF('Klient och mobiltelefonlösning'!$B$52&gt;0,'Klient och mobiltelefonlösning'!$B$52*(E63+IF('Klient och mobiltelefonlösning'!$C$52="Ja bifogat",E64,IF('Klient och mobiltelefonlösning'!$C$52="Ja monterat",E65,0))+IF('Klient och mobiltelefonlösning'!$D$52="Ja",E66,0)+IF('Klient och mobiltelefonlösning'!$E$52="Fodral baksida",E67,IF('Klient och mobiltelefonlösning'!$E$52="Fodral hel",E68,0))+IF('Klient och mobiltelefonlösning'!$F$52="ja",E69)),0)</f>
        <v>0</v>
      </c>
      <c r="F72" s="7">
        <f>IF('Klient och mobiltelefonlösning'!$B$52&gt;0,'Klient och mobiltelefonlösning'!$B$52*(F63+IF('Klient och mobiltelefonlösning'!$C$52="Ja bifogat",F64,IF('Klient och mobiltelefonlösning'!$C$52="Ja monterat",F65,0))+IF('Klient och mobiltelefonlösning'!$D$52="Ja",F66,0)+IF('Klient och mobiltelefonlösning'!$E$52="Fodral baksida",F67,IF('Klient och mobiltelefonlösning'!$E$52="Fodral hel",F68,0))+IF('Klient och mobiltelefonlösning'!$F$52="ja",F69)),0)</f>
        <v>0</v>
      </c>
      <c r="G72" s="7">
        <f>IF('Klient och mobiltelefonlösning'!$B$52&gt;0,'Klient och mobiltelefonlösning'!$B$52*(G63+IF('Klient och mobiltelefonlösning'!$C$52="Ja bifogat",G64,IF('Klient och mobiltelefonlösning'!$C$52="Ja monterat",G65,0))+IF('Klient och mobiltelefonlösning'!$D$52="Ja",G66,0)+IF('Klient och mobiltelefonlösning'!$E$52="Fodral baksida",G67,IF('Klient och mobiltelefonlösning'!$E$52="Fodral hel",G68,0))+IF('Klient och mobiltelefonlösning'!$F$52="ja",G69)),0)</f>
        <v>0</v>
      </c>
      <c r="H72" s="7">
        <f>IF('Klient och mobiltelefonlösning'!$B$52&gt;0,'Klient och mobiltelefonlösning'!$B$52*(H63+IF('Klient och mobiltelefonlösning'!$C$52="Ja bifogat",H64,IF('Klient och mobiltelefonlösning'!$C$52="Ja monterat",H65,0))+IF('Klient och mobiltelefonlösning'!$D$52="Ja",H66,0)+IF('Klient och mobiltelefonlösning'!$E$52="Fodral baksida",H67,IF('Klient och mobiltelefonlösning'!$E$52="Fodral hel",H68,0))+IF('Klient och mobiltelefonlösning'!$F$52="ja",H69)),0)</f>
        <v>0</v>
      </c>
      <c r="I72" s="11"/>
    </row>
    <row r="73" spans="1:10">
      <c r="A73" s="28" t="s">
        <v>141</v>
      </c>
      <c r="B73" s="7">
        <f>IF('Klient och mobiltelefonlösning'!$B$53&gt;0,'Klient och mobiltelefonlösning'!$B$53*(B63+IF('Klient och mobiltelefonlösning'!$C$53="Ja bifogat",B64,IF('Klient och mobiltelefonlösning'!$C$53="Ja monterat",B65,0))+IF('Klient och mobiltelefonlösning'!$D$53="Ja",B66,0)+IF('Klient och mobiltelefonlösning'!$E$53="Fodral baksida",B67,IF('Klient och mobiltelefonlösning'!$E$53="Fodral hel",B68,0))+IF('Klient och mobiltelefonlösning'!$F$53="ja",B69)),0)</f>
        <v>0</v>
      </c>
      <c r="C73" s="7">
        <f>IF('Klient och mobiltelefonlösning'!$B$53&gt;0,'Klient och mobiltelefonlösning'!$B$53*(C63+IF('Klient och mobiltelefonlösning'!$C$53="Ja bifogat",C64,IF('Klient och mobiltelefonlösning'!$C$53="Ja monterat",C65,0))+IF('Klient och mobiltelefonlösning'!$D$53="Ja",C66,0)+IF('Klient och mobiltelefonlösning'!$E$53="Fodral baksida",C67,IF('Klient och mobiltelefonlösning'!$E$53="Fodral hel",C68,0))+IF('Klient och mobiltelefonlösning'!$F$53="ja",C69)),0)</f>
        <v>0</v>
      </c>
      <c r="D73" s="7">
        <f>IF('Klient och mobiltelefonlösning'!$B$53&gt;0,'Klient och mobiltelefonlösning'!$B$53*(D63+IF('Klient och mobiltelefonlösning'!$C$53="Ja bifogat",D64,IF('Klient och mobiltelefonlösning'!$C$53="Ja monterat",D65,0))+IF('Klient och mobiltelefonlösning'!$D$53="Ja",D66,0)+IF('Klient och mobiltelefonlösning'!$E$53="Fodral baksida",D67,IF('Klient och mobiltelefonlösning'!$E$53="Fodral hel",D68,0))+IF('Klient och mobiltelefonlösning'!$F$53="ja",D69)),0)</f>
        <v>0</v>
      </c>
      <c r="E73" s="7">
        <f>IF('Klient och mobiltelefonlösning'!$B$53&gt;0,'Klient och mobiltelefonlösning'!$B$53*(E63+IF('Klient och mobiltelefonlösning'!$C$53="Ja bifogat",E64,IF('Klient och mobiltelefonlösning'!$C$53="Ja monterat",E65,0))+IF('Klient och mobiltelefonlösning'!$D$53="Ja",E66,0)+IF('Klient och mobiltelefonlösning'!$E$53="Fodral baksida",E67,IF('Klient och mobiltelefonlösning'!$E$53="Fodral hel",E68,0))+IF('Klient och mobiltelefonlösning'!$F$53="ja",E69)),0)</f>
        <v>0</v>
      </c>
      <c r="F73" s="7">
        <f>IF('Klient och mobiltelefonlösning'!$B$53&gt;0,'Klient och mobiltelefonlösning'!$B$53*(F63+IF('Klient och mobiltelefonlösning'!$C$53="Ja bifogat",F64,IF('Klient och mobiltelefonlösning'!$C$53="Ja monterat",F65,0))+IF('Klient och mobiltelefonlösning'!$D$53="Ja",F66,0)+IF('Klient och mobiltelefonlösning'!$E$53="Fodral baksida",F67,IF('Klient och mobiltelefonlösning'!$E$53="Fodral hel",F68,0))+IF('Klient och mobiltelefonlösning'!$F$53="ja",F69)),0)</f>
        <v>0</v>
      </c>
      <c r="G73" s="7">
        <f>IF('Klient och mobiltelefonlösning'!$B$53&gt;0,'Klient och mobiltelefonlösning'!$B$53*(G63+IF('Klient och mobiltelefonlösning'!$C$53="Ja bifogat",G64,IF('Klient och mobiltelefonlösning'!$C$53="Ja monterat",G65,0))+IF('Klient och mobiltelefonlösning'!$D$53="Ja",G66,0)+IF('Klient och mobiltelefonlösning'!$E$53="Fodral baksida",G67,IF('Klient och mobiltelefonlösning'!$E$53="Fodral hel",G68,0))+IF('Klient och mobiltelefonlösning'!$F$53="ja",G69)),0)</f>
        <v>0</v>
      </c>
      <c r="H73" s="7">
        <f>IF('Klient och mobiltelefonlösning'!$B$53&gt;0,'Klient och mobiltelefonlösning'!$B$53*(H63+IF('Klient och mobiltelefonlösning'!$C$53="Ja bifogat",H64,IF('Klient och mobiltelefonlösning'!$C$53="Ja monterat",H65,0))+IF('Klient och mobiltelefonlösning'!$D$53="Ja",H66,0)+IF('Klient och mobiltelefonlösning'!$E$53="Fodral baksida",H67,IF('Klient och mobiltelefonlösning'!$E$53="Fodral hel",H68,0))+IF('Klient och mobiltelefonlösning'!$F$53="ja",H69)),0)</f>
        <v>0</v>
      </c>
      <c r="I73" s="11"/>
    </row>
    <row r="74" spans="1:10">
      <c r="A74" s="28"/>
      <c r="E74" s="3"/>
    </row>
    <row r="75" spans="1:10">
      <c r="A75" s="28" t="s">
        <v>159</v>
      </c>
      <c r="B75" s="7">
        <f t="shared" ref="B75:H75" si="3">SUM(B71:B73)</f>
        <v>0</v>
      </c>
      <c r="C75" s="7">
        <f t="shared" si="3"/>
        <v>0</v>
      </c>
      <c r="D75" s="7">
        <f t="shared" si="3"/>
        <v>0</v>
      </c>
      <c r="E75" s="7">
        <f t="shared" si="3"/>
        <v>0</v>
      </c>
      <c r="F75" s="7">
        <f t="shared" si="3"/>
        <v>0</v>
      </c>
      <c r="G75" s="7">
        <f t="shared" si="3"/>
        <v>0</v>
      </c>
      <c r="H75" s="7">
        <f t="shared" si="3"/>
        <v>0</v>
      </c>
      <c r="I75" s="11"/>
    </row>
    <row r="76" spans="1:10">
      <c r="A76" s="9"/>
      <c r="B76" s="11"/>
      <c r="C76" s="11"/>
      <c r="D76" s="11"/>
      <c r="E76" s="3"/>
    </row>
    <row r="77" spans="1:10" ht="1.5" hidden="1" customHeight="1">
      <c r="A77" s="9"/>
      <c r="B77" s="11"/>
      <c r="C77" s="11"/>
      <c r="D77" s="11"/>
      <c r="E77" s="3"/>
    </row>
    <row r="78" spans="1:10" ht="7.5" customHeight="1">
      <c r="A78" s="9"/>
      <c r="B78" s="11"/>
      <c r="C78" s="11" t="s">
        <v>145</v>
      </c>
      <c r="D78" s="11"/>
      <c r="E78" s="3"/>
    </row>
    <row r="79" spans="1:10">
      <c r="A79" s="9" t="s">
        <v>157</v>
      </c>
      <c r="F79" s="4"/>
      <c r="G79" s="4"/>
    </row>
    <row r="80" spans="1:10">
      <c r="A80" s="66" t="s">
        <v>160</v>
      </c>
      <c r="B80" s="1" t="s">
        <v>489</v>
      </c>
      <c r="C80" s="1" t="s">
        <v>467</v>
      </c>
      <c r="D80" s="1" t="s">
        <v>262</v>
      </c>
      <c r="E80" s="1" t="s">
        <v>514</v>
      </c>
      <c r="F80" s="32" t="s">
        <v>489</v>
      </c>
      <c r="G80" s="1" t="s">
        <v>494</v>
      </c>
      <c r="H80" s="1" t="s">
        <v>500</v>
      </c>
    </row>
    <row r="81" spans="1:10">
      <c r="A81" s="2" t="s">
        <v>164</v>
      </c>
      <c r="B81" s="76">
        <v>4333</v>
      </c>
      <c r="C81" s="76">
        <v>5618</v>
      </c>
      <c r="D81" s="76">
        <v>7250</v>
      </c>
      <c r="E81" s="76">
        <v>4857.2</v>
      </c>
      <c r="F81" s="76">
        <v>4212</v>
      </c>
      <c r="G81" s="76">
        <v>3075</v>
      </c>
      <c r="H81" s="76">
        <v>4555</v>
      </c>
      <c r="I81" s="16"/>
      <c r="J81" s="16"/>
    </row>
    <row r="82" spans="1:10">
      <c r="A82" s="2" t="s">
        <v>87</v>
      </c>
      <c r="B82" s="76">
        <v>61.2</v>
      </c>
      <c r="C82" s="76">
        <v>76</v>
      </c>
      <c r="D82" s="76">
        <v>1206</v>
      </c>
      <c r="E82" s="76">
        <v>204.79457219126118</v>
      </c>
      <c r="F82" s="76">
        <v>165</v>
      </c>
      <c r="G82" s="76">
        <v>114</v>
      </c>
      <c r="H82" s="76">
        <v>55</v>
      </c>
      <c r="I82" s="16"/>
      <c r="J82" s="16"/>
    </row>
    <row r="83" spans="1:10">
      <c r="A83" s="2" t="s">
        <v>88</v>
      </c>
      <c r="B83" s="76">
        <v>123.6</v>
      </c>
      <c r="C83" s="76">
        <v>121</v>
      </c>
      <c r="D83" s="76">
        <v>1314</v>
      </c>
      <c r="E83" s="76">
        <v>329.87868215239075</v>
      </c>
      <c r="F83" s="76">
        <v>220</v>
      </c>
      <c r="G83" s="76">
        <v>145</v>
      </c>
      <c r="H83" s="76">
        <v>79</v>
      </c>
      <c r="I83" s="16"/>
      <c r="J83" s="16"/>
    </row>
    <row r="84" spans="1:10">
      <c r="A84" s="2" t="s">
        <v>167</v>
      </c>
      <c r="B84" s="76">
        <v>108</v>
      </c>
      <c r="C84" s="76">
        <v>143</v>
      </c>
      <c r="D84" s="76">
        <v>918</v>
      </c>
      <c r="E84" s="76">
        <v>110.36833231864375</v>
      </c>
      <c r="F84" s="76">
        <v>330</v>
      </c>
      <c r="G84" s="76">
        <v>234</v>
      </c>
      <c r="H84" s="76">
        <v>116</v>
      </c>
      <c r="I84" s="16"/>
      <c r="J84" s="16"/>
    </row>
    <row r="85" spans="1:10">
      <c r="A85" s="2" t="s">
        <v>168</v>
      </c>
      <c r="B85" s="76">
        <v>104.4</v>
      </c>
      <c r="C85" s="76">
        <v>159</v>
      </c>
      <c r="D85" s="76">
        <v>1076</v>
      </c>
      <c r="E85" s="76">
        <v>220.73666463728748</v>
      </c>
      <c r="F85" s="76">
        <v>81</v>
      </c>
      <c r="G85" s="76">
        <v>150</v>
      </c>
      <c r="H85" s="76">
        <v>84</v>
      </c>
      <c r="I85" s="16"/>
      <c r="J85" s="16"/>
    </row>
    <row r="86" spans="1:10">
      <c r="A86" s="2" t="s">
        <v>163</v>
      </c>
      <c r="B86" s="76">
        <v>0</v>
      </c>
      <c r="C86" s="76">
        <v>25</v>
      </c>
      <c r="D86" s="76">
        <v>96</v>
      </c>
      <c r="E86" s="76">
        <v>47.826277338078953</v>
      </c>
      <c r="F86" s="76">
        <v>30</v>
      </c>
      <c r="G86" s="76">
        <v>0</v>
      </c>
      <c r="H86" s="76">
        <v>30</v>
      </c>
      <c r="I86" s="16"/>
      <c r="J86" s="16"/>
    </row>
    <row r="87" spans="1:10">
      <c r="A87" s="9"/>
      <c r="B87" s="10"/>
      <c r="C87" s="10"/>
      <c r="D87" s="10"/>
      <c r="E87" s="3"/>
      <c r="I87" s="16"/>
      <c r="J87" s="16"/>
    </row>
    <row r="88" spans="1:10">
      <c r="A88" s="28" t="s">
        <v>40</v>
      </c>
      <c r="B88" s="7">
        <f>IF('Klient och mobiltelefonlösning'!$B$60&gt;0,'Klient och mobiltelefonlösning'!$B$60*(B81+IF('Klient och mobiltelefonlösning'!$C$60="Ja bifogat",B82,IF('Klient och mobiltelefonlösning'!$C$60="Ja monterat",B83,0))+IF('Klient och mobiltelefonlösning'!$D$60="Ja",B84,0)+IF('Klient och mobiltelefonlösning'!$E$60="Ja",B85,0)+IF('Klient och mobiltelefonlösning'!$F$60="ja",B86,0)),0)</f>
        <v>0</v>
      </c>
      <c r="C88" s="7">
        <f>IF('Klient och mobiltelefonlösning'!$B$60&gt;0,'Klient och mobiltelefonlösning'!$B$60*(C81+IF('Klient och mobiltelefonlösning'!$C$60="Ja bifogat",C82,IF('Klient och mobiltelefonlösning'!$C$60="Ja monterat",C83,0))+IF('Klient och mobiltelefonlösning'!$D$60="Ja",C84,0)+IF('Klient och mobiltelefonlösning'!$E$60="Ja",C85,0)+IF('Klient och mobiltelefonlösning'!$F$60="ja",C86,0)),0)</f>
        <v>0</v>
      </c>
      <c r="D88" s="7">
        <f>IF('Klient och mobiltelefonlösning'!$B$60&gt;0,'Klient och mobiltelefonlösning'!$B$60*(D81+IF('Klient och mobiltelefonlösning'!$C$60="Ja bifogat",D82,IF('Klient och mobiltelefonlösning'!$C$60="Ja monterat",D83,0))+IF('Klient och mobiltelefonlösning'!$D$60="Ja",D84,0)+IF('Klient och mobiltelefonlösning'!$E$60="Ja",D85,0)+IF('Klient och mobiltelefonlösning'!$F$60="ja",D86,0)),0)</f>
        <v>0</v>
      </c>
      <c r="E88" s="7">
        <f>IF('Klient och mobiltelefonlösning'!$B$60&gt;0,'Klient och mobiltelefonlösning'!$B$60*(E81+IF('Klient och mobiltelefonlösning'!$C$60="Ja bifogat",E82,IF('Klient och mobiltelefonlösning'!$C$60="Ja monterat",E83,0))+IF('Klient och mobiltelefonlösning'!$D$60="Ja",E84,0)+IF('Klient och mobiltelefonlösning'!$E$60="Ja",E85,0)+IF('Klient och mobiltelefonlösning'!$F$60="ja",E86,0)),0)</f>
        <v>0</v>
      </c>
      <c r="F88" s="7">
        <f>IF('Klient och mobiltelefonlösning'!$B$60&gt;0,'Klient och mobiltelefonlösning'!$B$60*(F81+IF('Klient och mobiltelefonlösning'!$C$60="Ja bifogat",F82,IF('Klient och mobiltelefonlösning'!$C$60="Ja monterat",F83,0))+IF('Klient och mobiltelefonlösning'!$D$60="Ja",F84,0)+IF('Klient och mobiltelefonlösning'!$E$60="Ja",F85,0)+IF('Klient och mobiltelefonlösning'!$F$60="ja",F86,0)),0)</f>
        <v>0</v>
      </c>
      <c r="G88" s="7">
        <f>IF('Klient och mobiltelefonlösning'!$B$60&gt;0,'Klient och mobiltelefonlösning'!$B$60*(G81+IF('Klient och mobiltelefonlösning'!$C$60="Ja bifogat",G82,IF('Klient och mobiltelefonlösning'!$C$60="Ja monterat",G83,0))+IF('Klient och mobiltelefonlösning'!$D$60="Ja",G84,0)+IF('Klient och mobiltelefonlösning'!$E$60="Ja",G85,0)+IF('Klient och mobiltelefonlösning'!$F$60="ja",G86,0)),0)</f>
        <v>0</v>
      </c>
      <c r="H88" s="7">
        <f>IF('Klient och mobiltelefonlösning'!$B$60&gt;0,'Klient och mobiltelefonlösning'!$B$60*(H81+IF('Klient och mobiltelefonlösning'!$C$60="Ja bifogat",H82,IF('Klient och mobiltelefonlösning'!$C$60="Ja monterat",H83,0))+IF('Klient och mobiltelefonlösning'!$D$60="Ja",H84,0)+IF('Klient och mobiltelefonlösning'!$E$60="Ja",H85,0)+IF('Klient och mobiltelefonlösning'!$F$60="ja",H86,0)),0)</f>
        <v>0</v>
      </c>
      <c r="I88" s="11"/>
    </row>
    <row r="89" spans="1:10">
      <c r="A89" s="28" t="s">
        <v>41</v>
      </c>
      <c r="B89" s="7">
        <f>IF('Klient och mobiltelefonlösning'!$B$61&gt;0,'Klient och mobiltelefonlösning'!$B$61*(B81+IF('Klient och mobiltelefonlösning'!$C$61="Ja bifogat",B82,IF('Klient och mobiltelefonlösning'!$C$61="Ja monterat",B83,0))+IF('Klient och mobiltelefonlösning'!$D$61="Ja",B84,0)+IF('Klient och mobiltelefonlösning'!$E$61="Ja",B85,0)+IF('Klient och mobiltelefonlösning'!$F$61="ja",B86,0)),0)</f>
        <v>0</v>
      </c>
      <c r="C89" s="7">
        <f>IF('Klient och mobiltelefonlösning'!$B$61&gt;0,'Klient och mobiltelefonlösning'!$B$61*(C81+IF('Klient och mobiltelefonlösning'!$C$61="Ja bifogat",C82,IF('Klient och mobiltelefonlösning'!$C$61="Ja monterat",C83,0))+IF('Klient och mobiltelefonlösning'!$D$61="Ja",C84,0)+IF('Klient och mobiltelefonlösning'!$E$61="Ja",C85,0)+IF('Klient och mobiltelefonlösning'!$F$61="ja",C86,0)),0)</f>
        <v>0</v>
      </c>
      <c r="D89" s="7">
        <f>IF('Klient och mobiltelefonlösning'!$B$61&gt;0,'Klient och mobiltelefonlösning'!$B$61*(D81+IF('Klient och mobiltelefonlösning'!$C$61="Ja bifogat",D82,IF('Klient och mobiltelefonlösning'!$C$61="Ja monterat",D83,0))+IF('Klient och mobiltelefonlösning'!$D$61="Ja",D84,0)+IF('Klient och mobiltelefonlösning'!$E$61="Ja",D85,0)+IF('Klient och mobiltelefonlösning'!$F$61="ja",D86,0)),0)</f>
        <v>0</v>
      </c>
      <c r="E89" s="7">
        <f>IF('Klient och mobiltelefonlösning'!$B$61&gt;0,'Klient och mobiltelefonlösning'!$B$61*(E81+IF('Klient och mobiltelefonlösning'!$C$61="Ja bifogat",E82,IF('Klient och mobiltelefonlösning'!$C$61="Ja monterat",E83,0))+IF('Klient och mobiltelefonlösning'!$D$61="Ja",E84,0)+IF('Klient och mobiltelefonlösning'!$E$61="Ja",E85,0)+IF('Klient och mobiltelefonlösning'!$F$61="ja",E86,0)),0)</f>
        <v>0</v>
      </c>
      <c r="F89" s="7">
        <f>IF('Klient och mobiltelefonlösning'!$B$61&gt;0,'Klient och mobiltelefonlösning'!$B$61*(F81+IF('Klient och mobiltelefonlösning'!$C$61="Ja bifogat",F82,IF('Klient och mobiltelefonlösning'!$C$61="Ja monterat",F83,0))+IF('Klient och mobiltelefonlösning'!$D$61="Ja",F84,0)+IF('Klient och mobiltelefonlösning'!$E$61="Ja",F85,0)+IF('Klient och mobiltelefonlösning'!$F$61="ja",F86,0)),0)</f>
        <v>0</v>
      </c>
      <c r="G89" s="7">
        <f>IF('Klient och mobiltelefonlösning'!$B$61&gt;0,'Klient och mobiltelefonlösning'!$B$61*(G81+IF('Klient och mobiltelefonlösning'!$C$61="Ja bifogat",G82,IF('Klient och mobiltelefonlösning'!$C$61="Ja monterat",G83,0))+IF('Klient och mobiltelefonlösning'!$D$61="Ja",G84,0)+IF('Klient och mobiltelefonlösning'!$E$61="Ja",G85,0)+IF('Klient och mobiltelefonlösning'!$F$61="ja",G86,0)),0)</f>
        <v>0</v>
      </c>
      <c r="H89" s="7">
        <f>IF('Klient och mobiltelefonlösning'!$B$61&gt;0,'Klient och mobiltelefonlösning'!$B$61*(H81+IF('Klient och mobiltelefonlösning'!$C$61="Ja bifogat",H82,IF('Klient och mobiltelefonlösning'!$C$61="Ja monterat",H83,0))+IF('Klient och mobiltelefonlösning'!$D$61="Ja",H84,0)+IF('Klient och mobiltelefonlösning'!$E$61="Ja",H85,0)+IF('Klient och mobiltelefonlösning'!$F$61="ja",H86,0)),0)</f>
        <v>0</v>
      </c>
      <c r="I89" s="11"/>
    </row>
    <row r="90" spans="1:10">
      <c r="A90" s="28" t="s">
        <v>141</v>
      </c>
      <c r="B90" s="7">
        <f>IF('Klient och mobiltelefonlösning'!$B$62&gt;0,'Klient och mobiltelefonlösning'!$B$62*(B81+IF('Klient och mobiltelefonlösning'!$C$62="Ja bifogat",B82,IF('Klient och mobiltelefonlösning'!$C$62="Ja monterat",B83,0))+IF('Klient och mobiltelefonlösning'!$D$62="Ja",B84,0)+IF('Klient och mobiltelefonlösning'!$E$62="Ja",B85,0)+IF('Klient och mobiltelefonlösning'!$F$62="ja",B86,0)),0)</f>
        <v>0</v>
      </c>
      <c r="C90" s="7">
        <f>IF('Klient och mobiltelefonlösning'!$B$62&gt;0,'Klient och mobiltelefonlösning'!$B$62*(C81+IF('Klient och mobiltelefonlösning'!$C$62="Ja bifogat",C82,IF('Klient och mobiltelefonlösning'!$C$62="Ja monterat",C83,0))+IF('Klient och mobiltelefonlösning'!$D$62="Ja",C84,0)+IF('Klient och mobiltelefonlösning'!$E$62="Ja",C85,0)+IF('Klient och mobiltelefonlösning'!$F$62="ja",C86,0)),0)</f>
        <v>0</v>
      </c>
      <c r="D90" s="7">
        <f>IF('Klient och mobiltelefonlösning'!$B$62&gt;0,'Klient och mobiltelefonlösning'!$B$62*(D81+IF('Klient och mobiltelefonlösning'!$C$62="Ja bifogat",D82,IF('Klient och mobiltelefonlösning'!$C$62="Ja monterat",D83,0))+IF('Klient och mobiltelefonlösning'!$D$62="Ja",D84,0)+IF('Klient och mobiltelefonlösning'!$E$62="Ja",D85,0)+IF('Klient och mobiltelefonlösning'!$F$62="ja",D86,0)),0)</f>
        <v>0</v>
      </c>
      <c r="E90" s="7">
        <f>IF('Klient och mobiltelefonlösning'!$B$62&gt;0,'Klient och mobiltelefonlösning'!$B$62*(E81+IF('Klient och mobiltelefonlösning'!$C$62="Ja bifogat",E82,IF('Klient och mobiltelefonlösning'!$C$62="Ja monterat",E83,0))+IF('Klient och mobiltelefonlösning'!$D$62="Ja",E84,0)+IF('Klient och mobiltelefonlösning'!$E$62="Ja",E85,0)+IF('Klient och mobiltelefonlösning'!$F$62="ja",E86,0)),0)</f>
        <v>0</v>
      </c>
      <c r="F90" s="7">
        <f>IF('Klient och mobiltelefonlösning'!$B$62&gt;0,'Klient och mobiltelefonlösning'!$B$62*(F81+IF('Klient och mobiltelefonlösning'!$C$62="Ja bifogat",F82,IF('Klient och mobiltelefonlösning'!$C$62="Ja monterat",F83,0))+IF('Klient och mobiltelefonlösning'!$D$62="Ja",F84,0)+IF('Klient och mobiltelefonlösning'!$E$62="Ja",F85,0)+IF('Klient och mobiltelefonlösning'!$F$62="ja",F86,0)),0)</f>
        <v>0</v>
      </c>
      <c r="G90" s="7">
        <f>IF('Klient och mobiltelefonlösning'!$B$62&gt;0,'Klient och mobiltelefonlösning'!$B$62*(G81+IF('Klient och mobiltelefonlösning'!$C$62="Ja bifogat",G82,IF('Klient och mobiltelefonlösning'!$C$62="Ja monterat",G83,0))+IF('Klient och mobiltelefonlösning'!$D$62="Ja",G84,0)+IF('Klient och mobiltelefonlösning'!$E$62="Ja",G85,0)+IF('Klient och mobiltelefonlösning'!$F$62="ja",G86,0)),0)</f>
        <v>0</v>
      </c>
      <c r="H90" s="7">
        <f>IF('Klient och mobiltelefonlösning'!$B$62&gt;0,'Klient och mobiltelefonlösning'!$B$62*(H81+IF('Klient och mobiltelefonlösning'!$C$62="Ja bifogat",H82,IF('Klient och mobiltelefonlösning'!$C$62="Ja monterat",H83,0))+IF('Klient och mobiltelefonlösning'!$D$62="Ja",H84,0)+IF('Klient och mobiltelefonlösning'!$E$62="Ja",H85,0)+IF('Klient och mobiltelefonlösning'!$F$62="ja",H86,0)),0)</f>
        <v>0</v>
      </c>
      <c r="I90" s="11"/>
    </row>
    <row r="91" spans="1:10">
      <c r="A91" s="28"/>
      <c r="B91" s="7"/>
      <c r="C91" s="7"/>
      <c r="D91" s="7"/>
      <c r="E91" s="1"/>
      <c r="F91" s="1"/>
      <c r="G91" s="1"/>
      <c r="H91" s="1"/>
    </row>
    <row r="92" spans="1:10">
      <c r="A92" s="28" t="s">
        <v>161</v>
      </c>
      <c r="B92" s="7">
        <f t="shared" ref="B92:H92" si="4">SUM(B88:B90)</f>
        <v>0</v>
      </c>
      <c r="C92" s="7">
        <f t="shared" si="4"/>
        <v>0</v>
      </c>
      <c r="D92" s="7">
        <f t="shared" si="4"/>
        <v>0</v>
      </c>
      <c r="E92" s="7">
        <f t="shared" si="4"/>
        <v>0</v>
      </c>
      <c r="F92" s="7">
        <f t="shared" si="4"/>
        <v>0</v>
      </c>
      <c r="G92" s="7">
        <f t="shared" si="4"/>
        <v>0</v>
      </c>
      <c r="H92" s="7">
        <f t="shared" si="4"/>
        <v>0</v>
      </c>
      <c r="I92" s="11"/>
    </row>
    <row r="93" spans="1:10" ht="28.5" customHeight="1">
      <c r="A93" s="6"/>
      <c r="B93" s="16"/>
      <c r="C93" s="16"/>
      <c r="D93" s="16"/>
      <c r="E93" s="3"/>
    </row>
    <row r="94" spans="1:10">
      <c r="A94" s="28" t="s">
        <v>57</v>
      </c>
      <c r="B94" s="1"/>
      <c r="C94" s="1"/>
      <c r="D94" s="1"/>
      <c r="E94" s="40"/>
      <c r="F94" s="40"/>
      <c r="G94" s="40"/>
      <c r="H94" s="1"/>
    </row>
    <row r="95" spans="1:10">
      <c r="A95" s="66" t="s">
        <v>97</v>
      </c>
      <c r="B95" s="1" t="s">
        <v>639</v>
      </c>
      <c r="C95" s="1" t="s">
        <v>629</v>
      </c>
      <c r="D95" s="138" t="s">
        <v>619</v>
      </c>
      <c r="E95" s="139" t="s">
        <v>475</v>
      </c>
      <c r="F95" s="139" t="s">
        <v>619</v>
      </c>
      <c r="G95" s="1" t="s">
        <v>477</v>
      </c>
      <c r="H95" s="1" t="s">
        <v>663</v>
      </c>
    </row>
    <row r="96" spans="1:10">
      <c r="A96" s="66" t="s">
        <v>98</v>
      </c>
      <c r="B96" s="1" t="s">
        <v>640</v>
      </c>
      <c r="C96" s="1" t="s">
        <v>630</v>
      </c>
      <c r="D96" s="138" t="s">
        <v>620</v>
      </c>
      <c r="E96" s="133" t="s">
        <v>476</v>
      </c>
      <c r="F96" s="139" t="s">
        <v>620</v>
      </c>
      <c r="G96" s="1" t="s">
        <v>478</v>
      </c>
      <c r="H96" s="1" t="s">
        <v>664</v>
      </c>
    </row>
    <row r="97" spans="1:9">
      <c r="A97" s="66" t="s">
        <v>146</v>
      </c>
      <c r="B97" s="1" t="s">
        <v>641</v>
      </c>
      <c r="C97" s="1" t="s">
        <v>629</v>
      </c>
      <c r="D97" s="138" t="s">
        <v>619</v>
      </c>
      <c r="E97" s="133" t="s">
        <v>475</v>
      </c>
      <c r="F97" s="139" t="s">
        <v>619</v>
      </c>
      <c r="G97" s="1" t="s">
        <v>477</v>
      </c>
      <c r="H97" s="1" t="s">
        <v>663</v>
      </c>
    </row>
    <row r="98" spans="1:9">
      <c r="A98" s="66" t="s">
        <v>147</v>
      </c>
      <c r="B98" s="1" t="s">
        <v>642</v>
      </c>
      <c r="C98" s="1" t="s">
        <v>630</v>
      </c>
      <c r="D98" s="138" t="s">
        <v>620</v>
      </c>
      <c r="E98" s="133" t="s">
        <v>476</v>
      </c>
      <c r="F98" s="139" t="s">
        <v>620</v>
      </c>
      <c r="G98" s="1" t="s">
        <v>478</v>
      </c>
      <c r="H98" s="1" t="s">
        <v>664</v>
      </c>
    </row>
    <row r="99" spans="1:9">
      <c r="A99" s="2" t="s">
        <v>99</v>
      </c>
      <c r="B99" s="76">
        <v>6183</v>
      </c>
      <c r="C99" s="76">
        <v>6204</v>
      </c>
      <c r="D99" s="76">
        <v>6714</v>
      </c>
      <c r="E99" s="76">
        <v>5307.5215515384243</v>
      </c>
      <c r="F99" s="76">
        <v>5840.64</v>
      </c>
      <c r="G99" s="76">
        <v>4952</v>
      </c>
      <c r="H99" s="76">
        <v>5771</v>
      </c>
      <c r="I99" s="16"/>
    </row>
    <row r="100" spans="1:9">
      <c r="A100" s="2" t="s">
        <v>100</v>
      </c>
      <c r="B100" s="76">
        <v>7519</v>
      </c>
      <c r="C100" s="76">
        <v>8267.6</v>
      </c>
      <c r="D100" s="76">
        <v>7914</v>
      </c>
      <c r="E100" s="76">
        <v>6387.6596304968853</v>
      </c>
      <c r="F100" s="76">
        <v>7102</v>
      </c>
      <c r="G100" s="76">
        <v>6055</v>
      </c>
      <c r="H100" s="76">
        <v>6871</v>
      </c>
      <c r="I100" s="16"/>
    </row>
    <row r="101" spans="1:9">
      <c r="A101" s="2" t="s">
        <v>176</v>
      </c>
      <c r="B101" s="76">
        <v>4366</v>
      </c>
      <c r="C101" s="76">
        <v>1503</v>
      </c>
      <c r="D101" s="76">
        <v>2700</v>
      </c>
      <c r="E101" s="76">
        <v>1369.7936355547229</v>
      </c>
      <c r="F101" s="76">
        <v>1100</v>
      </c>
      <c r="G101" s="76">
        <v>1088</v>
      </c>
      <c r="H101" s="76">
        <v>0</v>
      </c>
    </row>
    <row r="102" spans="1:9">
      <c r="A102" s="2" t="s">
        <v>87</v>
      </c>
      <c r="B102" s="76">
        <v>261</v>
      </c>
      <c r="C102" s="76">
        <v>268</v>
      </c>
      <c r="D102" s="76">
        <v>835</v>
      </c>
      <c r="E102" s="76">
        <v>71.126258605348198</v>
      </c>
      <c r="F102" s="76">
        <v>165</v>
      </c>
      <c r="G102" s="76">
        <v>248</v>
      </c>
      <c r="H102" s="76">
        <v>147</v>
      </c>
      <c r="I102" s="16"/>
    </row>
    <row r="103" spans="1:9">
      <c r="A103" s="2" t="s">
        <v>88</v>
      </c>
      <c r="B103" s="76">
        <v>356</v>
      </c>
      <c r="C103" s="76">
        <v>312</v>
      </c>
      <c r="D103" s="76">
        <v>943</v>
      </c>
      <c r="E103" s="76">
        <v>156.96829485318221</v>
      </c>
      <c r="F103" s="76">
        <v>215</v>
      </c>
      <c r="G103" s="76">
        <v>298</v>
      </c>
      <c r="H103" s="76">
        <v>171</v>
      </c>
      <c r="I103" s="16"/>
    </row>
    <row r="104" spans="1:9">
      <c r="A104" s="2" t="s">
        <v>167</v>
      </c>
      <c r="B104" s="76">
        <v>213.62</v>
      </c>
      <c r="C104" s="76">
        <v>183</v>
      </c>
      <c r="D104" s="76">
        <v>1062</v>
      </c>
      <c r="E104" s="76">
        <v>202.3419425841802</v>
      </c>
      <c r="F104" s="76">
        <v>117</v>
      </c>
      <c r="G104" s="76">
        <v>385</v>
      </c>
      <c r="H104" s="76">
        <v>162</v>
      </c>
      <c r="I104" s="16"/>
    </row>
    <row r="105" spans="1:9">
      <c r="A105" s="2" t="s">
        <v>143</v>
      </c>
      <c r="B105" s="76">
        <v>161</v>
      </c>
      <c r="C105" s="76">
        <v>197</v>
      </c>
      <c r="D105" s="76">
        <v>2100</v>
      </c>
      <c r="E105" s="76">
        <v>220.73666463728748</v>
      </c>
      <c r="F105" s="76">
        <v>114</v>
      </c>
      <c r="G105" s="76">
        <v>125</v>
      </c>
      <c r="H105" s="76">
        <v>84</v>
      </c>
      <c r="I105" s="16"/>
    </row>
    <row r="106" spans="1:9">
      <c r="A106" s="2" t="s">
        <v>144</v>
      </c>
      <c r="B106" s="76">
        <v>347</v>
      </c>
      <c r="C106" s="76">
        <v>223</v>
      </c>
      <c r="D106" s="76">
        <v>1462</v>
      </c>
      <c r="E106" s="76">
        <v>453.73647730997982</v>
      </c>
      <c r="F106" s="76">
        <v>41</v>
      </c>
      <c r="G106" s="76">
        <v>199</v>
      </c>
      <c r="H106" s="76">
        <v>264</v>
      </c>
      <c r="I106" s="16"/>
    </row>
    <row r="107" spans="1:9">
      <c r="A107" s="2" t="s">
        <v>175</v>
      </c>
      <c r="B107" s="76">
        <v>1549</v>
      </c>
      <c r="C107" s="76">
        <v>1015</v>
      </c>
      <c r="D107" s="76">
        <v>1927</v>
      </c>
      <c r="E107" s="76">
        <v>1200.8074556268439</v>
      </c>
      <c r="F107" s="76">
        <v>810</v>
      </c>
      <c r="G107" s="76">
        <v>935</v>
      </c>
      <c r="H107" s="76">
        <v>963</v>
      </c>
      <c r="I107" s="16"/>
    </row>
    <row r="108" spans="1:9">
      <c r="A108" s="2" t="s">
        <v>163</v>
      </c>
      <c r="B108" s="76">
        <v>0</v>
      </c>
      <c r="C108" s="76">
        <v>25</v>
      </c>
      <c r="D108" s="76">
        <v>72</v>
      </c>
      <c r="E108" s="76">
        <v>47.826277338078953</v>
      </c>
      <c r="F108" s="76">
        <v>30</v>
      </c>
      <c r="G108" s="76">
        <v>35</v>
      </c>
      <c r="H108" s="76">
        <v>30</v>
      </c>
      <c r="I108" s="16"/>
    </row>
    <row r="109" spans="1:9">
      <c r="A109" s="9"/>
      <c r="B109" s="10"/>
      <c r="C109" s="10"/>
      <c r="D109" s="10"/>
      <c r="E109" s="3"/>
    </row>
    <row r="110" spans="1:9">
      <c r="A110" s="28" t="s">
        <v>40</v>
      </c>
      <c r="B110" s="7">
        <f>IF('Klient och mobiltelefonlösning'!$B$68&gt;0,'Klient och mobiltelefonlösning'!$B$68*(IF('Klient och mobiltelefonlösning'!$C$68="Ja",B100,B99)+IF('Klient och mobiltelefonlösning'!$D$68="Ja",B101,0)+IF('Klient och mobiltelefonlösning'!$E$68="Ja bifogat",B102,0)+IF('Klient och mobiltelefonlösning'!$E$68="Ja monterat",B103,0)+IF('Klient och mobiltelefonlösning'!$F$68="Ja",B104,0)+IF('Klient och mobiltelefonlösning'!$G$68="Fodral baksida",B105,0)+IF('Klient och mobiltelefonlösning'!$G$68="Fodral hel",B106,0)+IF('Klient och mobiltelefonlösning'!$H$68="Ja",B107,0)+IF('Klient och mobiltelefonlösning'!$I$68="Ja",B108,0)),0)</f>
        <v>0</v>
      </c>
      <c r="C110" s="7">
        <f>IF('Klient och mobiltelefonlösning'!$B$68&gt;0,'Klient och mobiltelefonlösning'!$B$68*(IF('Klient och mobiltelefonlösning'!$C$68="Ja",C100,C99)+IF('Klient och mobiltelefonlösning'!$D$68="Ja",C101,0)+IF('Klient och mobiltelefonlösning'!$E$68="Ja bifogat",C102,0)+IF('Klient och mobiltelefonlösning'!$E$68="Ja monterat",C103,0)+IF('Klient och mobiltelefonlösning'!$F$68="Ja",C104,0)+IF('Klient och mobiltelefonlösning'!$G$68="Fodral baksida",C105,0)+IF('Klient och mobiltelefonlösning'!$G$68="Fodral hel",C106,0)+IF('Klient och mobiltelefonlösning'!$H$68="Ja",C107,0)+IF('Klient och mobiltelefonlösning'!$I$68="Ja",C108,0)),0)</f>
        <v>0</v>
      </c>
      <c r="D110" s="7">
        <f>IF('Klient och mobiltelefonlösning'!$B$68&gt;0,'Klient och mobiltelefonlösning'!$B$68*(IF('Klient och mobiltelefonlösning'!$C$68="Ja",D100,D99)+IF('Klient och mobiltelefonlösning'!$D$68="Ja",D101,0)+IF('Klient och mobiltelefonlösning'!$E$68="Ja bifogat",D102,0)+IF('Klient och mobiltelefonlösning'!$E$68="Ja monterat",D103,0)+IF('Klient och mobiltelefonlösning'!$F$68="Ja",D104,0)+IF('Klient och mobiltelefonlösning'!$G$68="Fodral baksida",D105,0)+IF('Klient och mobiltelefonlösning'!$G$68="Fodral hel",D106,0)+IF('Klient och mobiltelefonlösning'!$H$68="Ja",D107,0)+IF('Klient och mobiltelefonlösning'!$I$68="Ja",D108,0)),0)</f>
        <v>0</v>
      </c>
      <c r="E110" s="7">
        <f>IF('Klient och mobiltelefonlösning'!$B$68&gt;0,'Klient och mobiltelefonlösning'!$B$68*(IF('Klient och mobiltelefonlösning'!$C$68="Ja",E100,E99)+IF('Klient och mobiltelefonlösning'!$D$68="Ja",E101,0)+IF('Klient och mobiltelefonlösning'!$E$68="Ja bifogat",E102,0)+IF('Klient och mobiltelefonlösning'!$E$68="Ja monterat",E103,0)+IF('Klient och mobiltelefonlösning'!$F$68="Ja",E104,0)+IF('Klient och mobiltelefonlösning'!$G$68="Fodral baksida",E105,0)+IF('Klient och mobiltelefonlösning'!$G$68="Fodral hel",E106,0)+IF('Klient och mobiltelefonlösning'!$H$68="Ja",E107,0)+IF('Klient och mobiltelefonlösning'!$I$68="Ja",E108,0)),0)</f>
        <v>0</v>
      </c>
      <c r="F110" s="7">
        <f>IF('Klient och mobiltelefonlösning'!$B$68&gt;0,'Klient och mobiltelefonlösning'!$B$68*(IF('Klient och mobiltelefonlösning'!$C$68="Ja",F100,F99)+IF('Klient och mobiltelefonlösning'!$D$68="Ja",F101,0)+IF('Klient och mobiltelefonlösning'!$E$68="Ja bifogat",F102,0)+IF('Klient och mobiltelefonlösning'!$E$68="Ja monterat",F103,0)+IF('Klient och mobiltelefonlösning'!$F$68="Ja",F104,0)+IF('Klient och mobiltelefonlösning'!$G$68="Fodral baksida",F105,0)+IF('Klient och mobiltelefonlösning'!$G$68="Fodral hel",F106,0)+IF('Klient och mobiltelefonlösning'!$H$68="Ja",F107,0)+IF('Klient och mobiltelefonlösning'!$I$68="Ja",F108,0)),0)</f>
        <v>0</v>
      </c>
      <c r="G110" s="7">
        <f>IF('Klient och mobiltelefonlösning'!$B$68&gt;0,'Klient och mobiltelefonlösning'!$B$68*(IF('Klient och mobiltelefonlösning'!$C$68="Ja",G100,G99)+IF('Klient och mobiltelefonlösning'!$D$68="Ja",G101,0)+IF('Klient och mobiltelefonlösning'!$E$68="Ja bifogat",G102,0)+IF('Klient och mobiltelefonlösning'!$E$68="Ja monterat",G103,0)+IF('Klient och mobiltelefonlösning'!$F$68="Ja",G104,0)+IF('Klient och mobiltelefonlösning'!$G$68="Fodral baksida",G105,0)+IF('Klient och mobiltelefonlösning'!$G$68="Fodral hel",G106,0)+IF('Klient och mobiltelefonlösning'!$H$68="Ja",G107,0)+IF('Klient och mobiltelefonlösning'!$I$68="Ja",G108,0)),0)</f>
        <v>0</v>
      </c>
      <c r="H110" s="7">
        <f>IF('Klient och mobiltelefonlösning'!$B$68&gt;0,'Klient och mobiltelefonlösning'!$B$68*(IF('Klient och mobiltelefonlösning'!$C$68="Ja",H100,H99)+IF('Klient och mobiltelefonlösning'!$D$68="Ja",H101,0)+IF('Klient och mobiltelefonlösning'!$E$68="Ja bifogat",H102,0)+IF('Klient och mobiltelefonlösning'!$E$68="Ja monterat",H103,0)+IF('Klient och mobiltelefonlösning'!$F$68="Ja",H104,0)+IF('Klient och mobiltelefonlösning'!$G$68="Fodral baksida",H105,0)+IF('Klient och mobiltelefonlösning'!$G$68="Fodral hel",H106,0)+IF('Klient och mobiltelefonlösning'!$H$68="Ja",H107,0)+IF('Klient och mobiltelefonlösning'!$I$68="Ja",H108,0)),0)</f>
        <v>0</v>
      </c>
      <c r="I110" s="11"/>
    </row>
    <row r="111" spans="1:9">
      <c r="A111" s="28" t="s">
        <v>41</v>
      </c>
      <c r="B111" s="7">
        <f>IF('Klient och mobiltelefonlösning'!$B$69&gt;0,'Klient och mobiltelefonlösning'!$B$69*(IF('Klient och mobiltelefonlösning'!$C$69="Ja",B100,B99)+IF('Klient och mobiltelefonlösning'!$D$69="Ja",B101,0)+IF('Klient och mobiltelefonlösning'!$E$69="Ja bifogat",B102,0)+IF('Klient och mobiltelefonlösning'!$E$69="Ja monterat",B103,0)+IF('Klient och mobiltelefonlösning'!$F$69="Ja",B104,0)+IF('Klient och mobiltelefonlösning'!$G$69="Fodral baksida",B105,0)+IF('Klient och mobiltelefonlösning'!$G$69="Fodral hel",B106,0)+IF('Klient och mobiltelefonlösning'!$H$69="Ja",B107,0)+IF('Klient och mobiltelefonlösning'!$I$69="Ja",B108,0)),0)</f>
        <v>0</v>
      </c>
      <c r="C111" s="7">
        <f>IF('Klient och mobiltelefonlösning'!$B$69&gt;0,'Klient och mobiltelefonlösning'!$B$69*(IF('Klient och mobiltelefonlösning'!$C$69="Ja",C100,C99)+IF('Klient och mobiltelefonlösning'!$D$69="Ja",C101,0)+IF('Klient och mobiltelefonlösning'!$E$69="Ja bifogat",C102,0)+IF('Klient och mobiltelefonlösning'!$E$69="Ja monterat",C103,0)+IF('Klient och mobiltelefonlösning'!$F$69="Ja",C104,0)+IF('Klient och mobiltelefonlösning'!$G$69="Fodral baksida",C105,0)+IF('Klient och mobiltelefonlösning'!$G$69="Fodral hel",C106,0)+IF('Klient och mobiltelefonlösning'!$H$69="Ja",C107,0)+IF('Klient och mobiltelefonlösning'!$I$69="Ja",C108,0)),0)</f>
        <v>0</v>
      </c>
      <c r="D111" s="7">
        <f>IF('Klient och mobiltelefonlösning'!$B$69&gt;0,'Klient och mobiltelefonlösning'!$B$69*(IF('Klient och mobiltelefonlösning'!$C$69="Ja",D100,D99)+IF('Klient och mobiltelefonlösning'!$D$69="Ja",D101,0)+IF('Klient och mobiltelefonlösning'!$E$69="Ja bifogat",D102,0)+IF('Klient och mobiltelefonlösning'!$E$69="Ja monterat",D103,0)+IF('Klient och mobiltelefonlösning'!$F$69="Ja",D104,0)+IF('Klient och mobiltelefonlösning'!$G$69="Fodral baksida",D105,0)+IF('Klient och mobiltelefonlösning'!$G$69="Fodral hel",D106,0)+IF('Klient och mobiltelefonlösning'!$H$69="Ja",D107,0)+IF('Klient och mobiltelefonlösning'!$I$69="Ja",D108,0)),0)</f>
        <v>0</v>
      </c>
      <c r="E111" s="7">
        <f>IF('Klient och mobiltelefonlösning'!$B$69&gt;0,'Klient och mobiltelefonlösning'!$B$69*(IF('Klient och mobiltelefonlösning'!$C$69="Ja",E100,E99)+IF('Klient och mobiltelefonlösning'!$D$69="Ja",E101,0)+IF('Klient och mobiltelefonlösning'!$E$69="Ja bifogat",E102,0)+IF('Klient och mobiltelefonlösning'!$E$69="Ja monterat",E103,0)+IF('Klient och mobiltelefonlösning'!$F$69="Ja",E104,0)+IF('Klient och mobiltelefonlösning'!$G$69="Fodral baksida",E105,0)+IF('Klient och mobiltelefonlösning'!$G$69="Fodral hel",E106,0)+IF('Klient och mobiltelefonlösning'!$H$69="Ja",E107,0)+IF('Klient och mobiltelefonlösning'!$I$69="Ja",E108,0)),0)</f>
        <v>0</v>
      </c>
      <c r="F111" s="7">
        <f>IF('Klient och mobiltelefonlösning'!$B$69&gt;0,'Klient och mobiltelefonlösning'!$B$69*(IF('Klient och mobiltelefonlösning'!$C$69="Ja",F100,F99)+IF('Klient och mobiltelefonlösning'!$D$69="Ja",F101,0)+IF('Klient och mobiltelefonlösning'!$E$69="Ja bifogat",F102,0)+IF('Klient och mobiltelefonlösning'!$E$69="Ja monterat",F103,0)+IF('Klient och mobiltelefonlösning'!$F$69="Ja",F104,0)+IF('Klient och mobiltelefonlösning'!$G$69="Fodral baksida",F105,0)+IF('Klient och mobiltelefonlösning'!$G$69="Fodral hel",F106,0)+IF('Klient och mobiltelefonlösning'!$H$69="Ja",F107,0)+IF('Klient och mobiltelefonlösning'!$I$69="Ja",F108,0)),0)</f>
        <v>0</v>
      </c>
      <c r="G111" s="7">
        <f>IF('Klient och mobiltelefonlösning'!$B$69&gt;0,'Klient och mobiltelefonlösning'!$B$69*(IF('Klient och mobiltelefonlösning'!$C$69="Ja",G100,G99)+IF('Klient och mobiltelefonlösning'!$D$69="Ja",G101,0)+IF('Klient och mobiltelefonlösning'!$E$69="Ja bifogat",G102,0)+IF('Klient och mobiltelefonlösning'!$E$69="Ja monterat",G103,0)+IF('Klient och mobiltelefonlösning'!$F$69="Ja",G104,0)+IF('Klient och mobiltelefonlösning'!$G$69="Fodral baksida",G105,0)+IF('Klient och mobiltelefonlösning'!$G$69="Fodral hel",G106,0)+IF('Klient och mobiltelefonlösning'!$H$69="Ja",G107,0)+IF('Klient och mobiltelefonlösning'!$I$69="Ja",G108,0)),0)</f>
        <v>0</v>
      </c>
      <c r="H111" s="7">
        <f>IF('Klient och mobiltelefonlösning'!$B$69&gt;0,'Klient och mobiltelefonlösning'!$B$69*(IF('Klient och mobiltelefonlösning'!$C$69="Ja",H100,H99)+IF('Klient och mobiltelefonlösning'!$D$69="Ja",H101,0)+IF('Klient och mobiltelefonlösning'!$E$69="Ja bifogat",H102,0)+IF('Klient och mobiltelefonlösning'!$E$69="Ja monterat",H103,0)+IF('Klient och mobiltelefonlösning'!$F$69="Ja",H104,0)+IF('Klient och mobiltelefonlösning'!$G$69="Fodral baksida",H105,0)+IF('Klient och mobiltelefonlösning'!$G$69="Fodral hel",H106,0)+IF('Klient och mobiltelefonlösning'!$H$69="Ja",H107,0)+IF('Klient och mobiltelefonlösning'!$I$69="Ja",H108,0)),0)</f>
        <v>0</v>
      </c>
      <c r="I111" s="11"/>
    </row>
    <row r="112" spans="1:9">
      <c r="A112" s="28" t="s">
        <v>141</v>
      </c>
      <c r="B112" s="7">
        <f>IF('Klient och mobiltelefonlösning'!$B$70&gt;0,'Klient och mobiltelefonlösning'!$B$70*(IF('Klient och mobiltelefonlösning'!$C$70="Ja",B100,B99)+IF('Klient och mobiltelefonlösning'!$D$70="Ja",B101,0)+IF('Klient och mobiltelefonlösning'!$E$70="Ja bifogat",B102,0)+IF('Klient och mobiltelefonlösning'!$E$70="Ja monterat",B103,0)+IF('Klient och mobiltelefonlösning'!$F$70="Ja",B104,0)+IF('Klient och mobiltelefonlösning'!$G$70="Fodral baksida",B105,0)+IF('Klient och mobiltelefonlösning'!$G$70="Fodral hel",B106,0)+IF('Klient och mobiltelefonlösning'!$H$70="Ja",B107,0)+IF('Klient och mobiltelefonlösning'!$I$70="Ja",B108,0)),0)</f>
        <v>0</v>
      </c>
      <c r="C112" s="7">
        <f>IF('Klient och mobiltelefonlösning'!$B$70&gt;0,'Klient och mobiltelefonlösning'!$B$70*(IF('Klient och mobiltelefonlösning'!$C$70="Ja",C100,C99)+IF('Klient och mobiltelefonlösning'!$D$70="Ja",C101,0)+IF('Klient och mobiltelefonlösning'!$E$70="Ja bifogat",C102,0)+IF('Klient och mobiltelefonlösning'!$E$70="Ja monterat",C103,0)+IF('Klient och mobiltelefonlösning'!$F$70="Ja",C104,0)+IF('Klient och mobiltelefonlösning'!$G$70="Fodral baksida",C105,0)+IF('Klient och mobiltelefonlösning'!$G$70="Fodral hel",C106,0)+IF('Klient och mobiltelefonlösning'!$H$70="Ja",C107,0)+IF('Klient och mobiltelefonlösning'!$I$70="Ja",C108,0)),0)</f>
        <v>0</v>
      </c>
      <c r="D112" s="7">
        <f>IF('Klient och mobiltelefonlösning'!$B$70&gt;0,'Klient och mobiltelefonlösning'!$B$70*(IF('Klient och mobiltelefonlösning'!$C$70="Ja",D100,D99)+IF('Klient och mobiltelefonlösning'!$D$70="Ja",D101,0)+IF('Klient och mobiltelefonlösning'!$E$70="Ja bifogat",D102,0)+IF('Klient och mobiltelefonlösning'!$E$70="Ja monterat",D103,0)+IF('Klient och mobiltelefonlösning'!$F$70="Ja",D104,0)+IF('Klient och mobiltelefonlösning'!$G$70="Fodral baksida",D105,0)+IF('Klient och mobiltelefonlösning'!$G$70="Fodral hel",D106,0)+IF('Klient och mobiltelefonlösning'!$H$70="Ja",D107,0)+IF('Klient och mobiltelefonlösning'!$I$70="Ja",D108,0)),0)</f>
        <v>0</v>
      </c>
      <c r="E112" s="7">
        <f>IF('Klient och mobiltelefonlösning'!$B$70&gt;0,'Klient och mobiltelefonlösning'!$B$70*(IF('Klient och mobiltelefonlösning'!$C$70="Ja",E100,E99)+IF('Klient och mobiltelefonlösning'!$D$70="Ja",E101,0)+IF('Klient och mobiltelefonlösning'!$E$70="Ja bifogat",E102,0)+IF('Klient och mobiltelefonlösning'!$E$70="Ja monterat",E103,0)+IF('Klient och mobiltelefonlösning'!$F$70="Ja",E104,0)+IF('Klient och mobiltelefonlösning'!$G$70="Fodral baksida",E105,0)+IF('Klient och mobiltelefonlösning'!$G$70="Fodral hel",E106,0)+IF('Klient och mobiltelefonlösning'!$H$70="Ja",E107,0)+IF('Klient och mobiltelefonlösning'!$I$70="Ja",E108,0)),0)</f>
        <v>0</v>
      </c>
      <c r="F112" s="7">
        <f>IF('Klient och mobiltelefonlösning'!$B$70&gt;0,'Klient och mobiltelefonlösning'!$B$70*(IF('Klient och mobiltelefonlösning'!$C$70="Ja",F100,F99)+IF('Klient och mobiltelefonlösning'!$D$70="Ja",F101,0)+IF('Klient och mobiltelefonlösning'!$E$70="Ja bifogat",F102,0)+IF('Klient och mobiltelefonlösning'!$E$70="Ja monterat",F103,0)+IF('Klient och mobiltelefonlösning'!$F$70="Ja",F104,0)+IF('Klient och mobiltelefonlösning'!$G$70="Fodral baksida",F105,0)+IF('Klient och mobiltelefonlösning'!$G$70="Fodral hel",F106,0)+IF('Klient och mobiltelefonlösning'!$H$70="Ja",F107,0)+IF('Klient och mobiltelefonlösning'!$I$70="Ja",F108,0)),0)</f>
        <v>0</v>
      </c>
      <c r="G112" s="7">
        <f>IF('Klient och mobiltelefonlösning'!$B$70&gt;0,'Klient och mobiltelefonlösning'!$B$70*(IF('Klient och mobiltelefonlösning'!$C$70="Ja",G100,G99)+IF('Klient och mobiltelefonlösning'!$D$70="Ja",G101,0)+IF('Klient och mobiltelefonlösning'!$E$70="Ja bifogat",G102,0)+IF('Klient och mobiltelefonlösning'!$E$70="Ja monterat",G103,0)+IF('Klient och mobiltelefonlösning'!$F$70="Ja",G104,0)+IF('Klient och mobiltelefonlösning'!$G$70="Fodral baksida",G105,0)+IF('Klient och mobiltelefonlösning'!$G$70="Fodral hel",G106,0)+IF('Klient och mobiltelefonlösning'!$H$70="Ja",G107,0)+IF('Klient och mobiltelefonlösning'!$I$70="Ja",G108,0)),0)</f>
        <v>0</v>
      </c>
      <c r="H112" s="7">
        <f>IF('Klient och mobiltelefonlösning'!$B$70&gt;0,'Klient och mobiltelefonlösning'!$B$70*(IF('Klient och mobiltelefonlösning'!$C$70="Ja",H100,H99)+IF('Klient och mobiltelefonlösning'!$D$70="Ja",H101,0)+IF('Klient och mobiltelefonlösning'!$E$70="Ja bifogat",H102,0)+IF('Klient och mobiltelefonlösning'!$E$70="Ja monterat",H103,0)+IF('Klient och mobiltelefonlösning'!$F$70="Ja",H104,0)+IF('Klient och mobiltelefonlösning'!$G$70="Fodral baksida",H105,0)+IF('Klient och mobiltelefonlösning'!$G$70="Fodral hel",H106,0)+IF('Klient och mobiltelefonlösning'!$H$70="Ja",H107,0)+IF('Klient och mobiltelefonlösning'!$I$70="Ja",H108,0)),0)</f>
        <v>0</v>
      </c>
      <c r="I112" s="11"/>
    </row>
    <row r="113" spans="1:10" ht="13.5" customHeight="1">
      <c r="A113" s="28"/>
      <c r="B113" s="7"/>
      <c r="C113" s="7"/>
      <c r="D113" s="7"/>
      <c r="E113" s="1"/>
      <c r="F113" s="1"/>
      <c r="G113" s="1"/>
      <c r="H113" s="1"/>
    </row>
    <row r="114" spans="1:10">
      <c r="A114" s="28" t="s">
        <v>101</v>
      </c>
      <c r="B114" s="7">
        <f t="shared" ref="B114:H114" si="5">SUM(B110:B112)</f>
        <v>0</v>
      </c>
      <c r="C114" s="7">
        <f t="shared" si="5"/>
        <v>0</v>
      </c>
      <c r="D114" s="7">
        <f t="shared" si="5"/>
        <v>0</v>
      </c>
      <c r="E114" s="7">
        <f t="shared" si="5"/>
        <v>0</v>
      </c>
      <c r="F114" s="7">
        <f t="shared" si="5"/>
        <v>0</v>
      </c>
      <c r="G114" s="7">
        <f t="shared" si="5"/>
        <v>0</v>
      </c>
      <c r="H114" s="7">
        <f t="shared" si="5"/>
        <v>0</v>
      </c>
      <c r="I114" s="11"/>
    </row>
    <row r="115" spans="1:10" ht="27" customHeight="1">
      <c r="A115" s="9"/>
      <c r="B115" s="11"/>
      <c r="C115" s="11"/>
      <c r="D115" s="11"/>
      <c r="E115" s="3"/>
    </row>
    <row r="116" spans="1:10">
      <c r="A116" s="28" t="s">
        <v>59</v>
      </c>
      <c r="B116" s="1"/>
      <c r="C116" s="1"/>
      <c r="D116" s="1"/>
      <c r="E116" s="40"/>
      <c r="F116" s="40"/>
      <c r="G116" s="40"/>
      <c r="H116" s="1"/>
    </row>
    <row r="117" spans="1:10" ht="14.5">
      <c r="A117" s="66" t="s">
        <v>102</v>
      </c>
      <c r="B117" s="132" t="s">
        <v>643</v>
      </c>
      <c r="C117" s="1" t="s">
        <v>468</v>
      </c>
      <c r="D117" s="138" t="s">
        <v>621</v>
      </c>
      <c r="E117" s="1" t="s">
        <v>515</v>
      </c>
      <c r="F117" s="1" t="s">
        <v>479</v>
      </c>
      <c r="G117" s="1" t="s">
        <v>505</v>
      </c>
      <c r="H117" s="131" t="s">
        <v>590</v>
      </c>
    </row>
    <row r="118" spans="1:10">
      <c r="A118" s="66" t="s">
        <v>169</v>
      </c>
      <c r="B118" s="132" t="s">
        <v>644</v>
      </c>
      <c r="C118" s="1" t="s">
        <v>470</v>
      </c>
      <c r="D118" s="138" t="s">
        <v>622</v>
      </c>
      <c r="E118" s="1" t="s">
        <v>516</v>
      </c>
      <c r="F118" s="1" t="s">
        <v>480</v>
      </c>
      <c r="G118" s="1" t="s">
        <v>506</v>
      </c>
      <c r="H118" s="1" t="s">
        <v>592</v>
      </c>
    </row>
    <row r="119" spans="1:10">
      <c r="A119" s="66" t="s">
        <v>103</v>
      </c>
      <c r="B119" s="132" t="s">
        <v>645</v>
      </c>
      <c r="C119" s="1" t="s">
        <v>469</v>
      </c>
      <c r="D119" s="138" t="s">
        <v>621</v>
      </c>
      <c r="E119" s="1" t="s">
        <v>517</v>
      </c>
      <c r="F119" s="1" t="s">
        <v>481</v>
      </c>
      <c r="G119" s="1" t="s">
        <v>505</v>
      </c>
      <c r="H119" s="1" t="s">
        <v>591</v>
      </c>
    </row>
    <row r="120" spans="1:10">
      <c r="A120" s="66" t="s">
        <v>148</v>
      </c>
      <c r="B120" s="132" t="s">
        <v>646</v>
      </c>
      <c r="C120" s="1" t="s">
        <v>471</v>
      </c>
      <c r="D120" s="138" t="s">
        <v>622</v>
      </c>
      <c r="E120" s="1" t="s">
        <v>518</v>
      </c>
      <c r="F120" s="1" t="s">
        <v>482</v>
      </c>
      <c r="G120" s="1" t="s">
        <v>506</v>
      </c>
      <c r="H120" s="128" t="s">
        <v>593</v>
      </c>
    </row>
    <row r="121" spans="1:10">
      <c r="A121" s="2" t="s">
        <v>99</v>
      </c>
      <c r="B121" s="76">
        <v>20736</v>
      </c>
      <c r="C121" s="76">
        <v>12789.6</v>
      </c>
      <c r="D121" s="76">
        <v>17578</v>
      </c>
      <c r="E121" s="76">
        <v>9838.6268543061869</v>
      </c>
      <c r="F121" s="76">
        <f>7770*1.2</f>
        <v>9324</v>
      </c>
      <c r="G121" s="76">
        <v>9016</v>
      </c>
      <c r="H121" s="76">
        <v>7736</v>
      </c>
      <c r="I121" s="16"/>
      <c r="J121" s="16"/>
    </row>
    <row r="122" spans="1:10">
      <c r="A122" s="2" t="s">
        <v>100</v>
      </c>
      <c r="B122" s="76">
        <v>23058</v>
      </c>
      <c r="C122" s="76">
        <v>13947.6</v>
      </c>
      <c r="D122" s="76">
        <v>19687</v>
      </c>
      <c r="E122" s="76">
        <v>10922.689140635977</v>
      </c>
      <c r="F122" s="76">
        <f>8630*1.2</f>
        <v>10356</v>
      </c>
      <c r="G122" s="76">
        <v>9016</v>
      </c>
      <c r="H122" s="76">
        <v>8696</v>
      </c>
      <c r="I122" s="16"/>
      <c r="J122" s="16"/>
    </row>
    <row r="123" spans="1:10">
      <c r="A123" s="2" t="s">
        <v>176</v>
      </c>
      <c r="B123" s="76">
        <v>17691</v>
      </c>
      <c r="C123" s="76">
        <v>1682</v>
      </c>
      <c r="D123" s="76">
        <v>3166</v>
      </c>
      <c r="E123" s="76">
        <v>2008.25578185735</v>
      </c>
      <c r="F123" s="76">
        <v>1290</v>
      </c>
      <c r="G123" s="76">
        <v>1334</v>
      </c>
      <c r="H123" s="76">
        <v>1703</v>
      </c>
      <c r="I123" s="16"/>
      <c r="J123" s="16"/>
    </row>
    <row r="124" spans="1:10">
      <c r="A124" s="2" t="s">
        <v>87</v>
      </c>
      <c r="B124" s="76">
        <v>313</v>
      </c>
      <c r="C124" s="76">
        <v>268</v>
      </c>
      <c r="D124" s="76">
        <v>835</v>
      </c>
      <c r="E124" s="76">
        <v>71.126258605348198</v>
      </c>
      <c r="F124" s="76">
        <v>165</v>
      </c>
      <c r="G124" s="76">
        <v>248</v>
      </c>
      <c r="H124" s="76">
        <v>147</v>
      </c>
      <c r="I124" s="16"/>
    </row>
    <row r="125" spans="1:10">
      <c r="A125" s="2" t="s">
        <v>88</v>
      </c>
      <c r="B125" s="76">
        <v>427</v>
      </c>
      <c r="C125" s="76">
        <v>312</v>
      </c>
      <c r="D125" s="76">
        <v>943</v>
      </c>
      <c r="E125" s="76">
        <v>156.96829485318221</v>
      </c>
      <c r="F125" s="76">
        <v>215</v>
      </c>
      <c r="G125" s="76">
        <v>298</v>
      </c>
      <c r="H125" s="76">
        <v>171</v>
      </c>
      <c r="I125" s="16"/>
    </row>
    <row r="126" spans="1:10">
      <c r="A126" s="2" t="s">
        <v>167</v>
      </c>
      <c r="B126" s="76">
        <v>222</v>
      </c>
      <c r="C126" s="76">
        <v>183</v>
      </c>
      <c r="D126" s="76">
        <v>1062</v>
      </c>
      <c r="E126" s="76">
        <v>202.3419425841802</v>
      </c>
      <c r="F126" s="76">
        <v>117</v>
      </c>
      <c r="G126" s="76">
        <v>385</v>
      </c>
      <c r="H126" s="76">
        <v>162</v>
      </c>
      <c r="I126" s="16"/>
    </row>
    <row r="127" spans="1:10">
      <c r="A127" s="2" t="s">
        <v>143</v>
      </c>
      <c r="B127" s="76">
        <v>192</v>
      </c>
      <c r="C127" s="76">
        <v>197</v>
      </c>
      <c r="D127" s="76">
        <v>2100</v>
      </c>
      <c r="E127" s="76">
        <v>183.9472205310729</v>
      </c>
      <c r="F127" s="76">
        <v>114</v>
      </c>
      <c r="G127" s="76">
        <v>125</v>
      </c>
      <c r="H127" s="76">
        <v>84</v>
      </c>
      <c r="I127" s="16"/>
    </row>
    <row r="128" spans="1:10">
      <c r="A128" s="2" t="s">
        <v>144</v>
      </c>
      <c r="B128" s="76">
        <v>416</v>
      </c>
      <c r="C128" s="76">
        <v>223</v>
      </c>
      <c r="D128" s="76">
        <v>1462</v>
      </c>
      <c r="E128" s="76">
        <v>453.73647730997982</v>
      </c>
      <c r="F128" s="76">
        <v>41</v>
      </c>
      <c r="G128" s="76">
        <v>199</v>
      </c>
      <c r="H128" s="76">
        <v>264</v>
      </c>
      <c r="I128" s="16"/>
    </row>
    <row r="129" spans="1:10">
      <c r="A129" s="2" t="s">
        <v>170</v>
      </c>
      <c r="B129" s="76">
        <v>2536</v>
      </c>
      <c r="C129" s="76">
        <v>1377</v>
      </c>
      <c r="D129" s="76">
        <v>2630</v>
      </c>
      <c r="E129" s="76">
        <v>1114</v>
      </c>
      <c r="F129" s="76">
        <v>1180</v>
      </c>
      <c r="G129" s="76">
        <v>1277</v>
      </c>
      <c r="H129" s="76">
        <v>1314</v>
      </c>
      <c r="I129" s="16"/>
    </row>
    <row r="130" spans="1:10">
      <c r="A130" s="2" t="s">
        <v>163</v>
      </c>
      <c r="B130" s="76">
        <v>0</v>
      </c>
      <c r="C130" s="76">
        <v>25</v>
      </c>
      <c r="D130" s="76">
        <v>72</v>
      </c>
      <c r="E130" s="76">
        <v>47.826277338078953</v>
      </c>
      <c r="F130" s="76">
        <v>30</v>
      </c>
      <c r="G130" s="76">
        <v>35</v>
      </c>
      <c r="H130" s="76">
        <v>30</v>
      </c>
      <c r="I130" s="16"/>
    </row>
    <row r="131" spans="1:10">
      <c r="A131" s="9"/>
      <c r="B131" s="10"/>
      <c r="C131" s="10"/>
      <c r="D131" s="10"/>
      <c r="E131" s="3"/>
    </row>
    <row r="132" spans="1:10">
      <c r="A132" s="28" t="s">
        <v>40</v>
      </c>
      <c r="B132" s="7">
        <f>IF('Klient och mobiltelefonlösning'!$B$76&gt;0,'Klient och mobiltelefonlösning'!$B$76*(IF('Klient och mobiltelefonlösning'!$C$76="Ja",B122,B121)+IF('Klient och mobiltelefonlösning'!$D$76="Ja",B123,0)+IF('Klient och mobiltelefonlösning'!$E$76="Ja bifogat",B124,IF('Klient och mobiltelefonlösning'!$E$76="Ja monterat",B125,0))+IF('Klient och mobiltelefonlösning'!$F$76="Ja",B126,0)+IF('Klient och mobiltelefonlösning'!$G$76="Fodral baksida",B127,IF('Klient och mobiltelefonlösning'!$G$76="Fodral hel",B128,0))+IF('Klient och mobiltelefonlösning'!$H$76="Ja",B129,0)+IF('Klient och mobiltelefonlösning'!$I$76="Ja",B130,0)),0)</f>
        <v>0</v>
      </c>
      <c r="C132" s="7">
        <f>IF('Klient och mobiltelefonlösning'!$B$76&gt;0,'Klient och mobiltelefonlösning'!$B$76*(IF('Klient och mobiltelefonlösning'!$C$76="Ja",C122,C121)+IF('Klient och mobiltelefonlösning'!$D$76="Ja",C123,0)+IF('Klient och mobiltelefonlösning'!$E$76="Ja bifogat",C124,IF('Klient och mobiltelefonlösning'!$E$76="Ja monterat",C125,0))+IF('Klient och mobiltelefonlösning'!$F$76="Ja",C126,0)+IF('Klient och mobiltelefonlösning'!$G$76="Fodral baksida",C127,IF('Klient och mobiltelefonlösning'!$G$76="Fodral hel",C128,0))+IF('Klient och mobiltelefonlösning'!$H$76="Ja",C129,0)+IF('Klient och mobiltelefonlösning'!$I$76="Ja",C130,0)),0)</f>
        <v>0</v>
      </c>
      <c r="D132" s="7">
        <f>IF('Klient och mobiltelefonlösning'!$B$76&gt;0,'Klient och mobiltelefonlösning'!$B$76*(IF('Klient och mobiltelefonlösning'!$C$76="Ja",D122,D121)+IF('Klient och mobiltelefonlösning'!$D$76="Ja",D123,0)+IF('Klient och mobiltelefonlösning'!$E$76="Ja bifogat",D124,IF('Klient och mobiltelefonlösning'!$E$76="Ja monterat",D125,0))+IF('Klient och mobiltelefonlösning'!$F$76="Ja",D126,0)+IF('Klient och mobiltelefonlösning'!$G$76="Fodral baksida",D127,IF('Klient och mobiltelefonlösning'!$G$76="Fodral hel",D128,0))+IF('Klient och mobiltelefonlösning'!$H$76="Ja",D129,0)+IF('Klient och mobiltelefonlösning'!$I$76="Ja",D130,0)),0)</f>
        <v>0</v>
      </c>
      <c r="E132" s="7">
        <f>IF('Klient och mobiltelefonlösning'!$B$76&gt;0,'Klient och mobiltelefonlösning'!$B$76*(IF('Klient och mobiltelefonlösning'!$C$76="Ja",E122,E121)+IF('Klient och mobiltelefonlösning'!$D$76="Ja",E123,0)+IF('Klient och mobiltelefonlösning'!$E$76="Ja bifogat",E124,IF('Klient och mobiltelefonlösning'!$E$76="Ja monterat",E125,0))+IF('Klient och mobiltelefonlösning'!$F$76="Ja",E126,0)+IF('Klient och mobiltelefonlösning'!$G$76="Fodral baksida",E127,IF('Klient och mobiltelefonlösning'!$G$76="Fodral hel",E128,0))+IF('Klient och mobiltelefonlösning'!$H$76="Ja",E129,0)+IF('Klient och mobiltelefonlösning'!$I$76="Ja",E130,0)),0)</f>
        <v>0</v>
      </c>
      <c r="F132" s="7">
        <f>IF('Klient och mobiltelefonlösning'!$B$76&gt;0,'Klient och mobiltelefonlösning'!$B$76*(IF('Klient och mobiltelefonlösning'!$C$76="Ja",F122,F121)+IF('Klient och mobiltelefonlösning'!$D$76="Ja",F123,0)+IF('Klient och mobiltelefonlösning'!$E$76="Ja bifogat",F124,IF('Klient och mobiltelefonlösning'!$E$76="Ja monterat",F125,0))+IF('Klient och mobiltelefonlösning'!$F$76="Ja",F126,0)+IF('Klient och mobiltelefonlösning'!$G$76="Fodral baksida",F127,IF('Klient och mobiltelefonlösning'!$G$76="Fodral hel",F128,0))+IF('Klient och mobiltelefonlösning'!$H$76="Ja",F129,0)+IF('Klient och mobiltelefonlösning'!$I$76="Ja",F130,0)),0)</f>
        <v>0</v>
      </c>
      <c r="G132" s="7">
        <f>IF('Klient och mobiltelefonlösning'!$B$76&gt;0,'Klient och mobiltelefonlösning'!$B$76*(IF('Klient och mobiltelefonlösning'!$C$76="Ja",G122,G121)+IF('Klient och mobiltelefonlösning'!$D$76="Ja",G123,0)+IF('Klient och mobiltelefonlösning'!$E$76="Ja bifogat",G124,IF('Klient och mobiltelefonlösning'!$E$76="Ja monterat",G125,0))+IF('Klient och mobiltelefonlösning'!$F$76="Ja",G126,0)+IF('Klient och mobiltelefonlösning'!$G$76="Fodral baksida",G127,IF('Klient och mobiltelefonlösning'!$G$76="Fodral hel",G128,0))+IF('Klient och mobiltelefonlösning'!$H$76="Ja",G129,0)+IF('Klient och mobiltelefonlösning'!$I$76="Ja",G130,0)),0)</f>
        <v>0</v>
      </c>
      <c r="H132" s="7">
        <f>IF('Klient och mobiltelefonlösning'!$B$76&gt;0,'Klient och mobiltelefonlösning'!$B$76*(IF('Klient och mobiltelefonlösning'!$C$76="Ja",H122,H121)+IF('Klient och mobiltelefonlösning'!$D$76="Ja",H123,0)+IF('Klient och mobiltelefonlösning'!$E$76="Ja bifogat",H124,IF('Klient och mobiltelefonlösning'!$E$76="Ja monterat",H125,0))+IF('Klient och mobiltelefonlösning'!$F$76="Ja",H126,0)+IF('Klient och mobiltelefonlösning'!$G$76="Fodral baksida",H127,IF('Klient och mobiltelefonlösning'!$G$76="Fodral hel",H128,0))+IF('Klient och mobiltelefonlösning'!$H$76="Ja",H129,0)+IF('Klient och mobiltelefonlösning'!$I$76="Ja",H130,0)),0)</f>
        <v>0</v>
      </c>
      <c r="I132" s="11"/>
    </row>
    <row r="133" spans="1:10">
      <c r="A133" s="28" t="s">
        <v>41</v>
      </c>
      <c r="B133" s="7">
        <f>IF('Klient och mobiltelefonlösning'!$B$77&gt;0,'Klient och mobiltelefonlösning'!$B$77*(IF('Klient och mobiltelefonlösning'!$C$77="Ja",B122,B121)+IF('Klient och mobiltelefonlösning'!$D$77="Ja",B123,0)+IF('Klient och mobiltelefonlösning'!$E$77="Ja bifogat",B124,IF('Klient och mobiltelefonlösning'!$E$77="Ja monterat",B125,0))+IF('Klient och mobiltelefonlösning'!$F$77="Ja",B126,0)+IF('Klient och mobiltelefonlösning'!$G$77="Fodral baksida",B127,IF('Klient och mobiltelefonlösning'!$G$77="Fodral hel",B128,0))+IF('Klient och mobiltelefonlösning'!$H$77="Ja",B129,0)+IF('Klient och mobiltelefonlösning'!$I$77="Ja",B130,0)),0)</f>
        <v>0</v>
      </c>
      <c r="C133" s="7">
        <f>IF('Klient och mobiltelefonlösning'!$B$77&gt;0,'Klient och mobiltelefonlösning'!$B$77*(IF('Klient och mobiltelefonlösning'!$C$77="Ja",C122,C121)+IF('Klient och mobiltelefonlösning'!$D$77="Ja",C123,0)+IF('Klient och mobiltelefonlösning'!$E$77="Ja bifogat",C124,IF('Klient och mobiltelefonlösning'!$E$77="Ja monterat",C125,0))+IF('Klient och mobiltelefonlösning'!$F$77="Ja",C126,0)+IF('Klient och mobiltelefonlösning'!$G$77="Fodral baksida",C127,IF('Klient och mobiltelefonlösning'!$G$77="Fodral hel",C128,0))+IF('Klient och mobiltelefonlösning'!$H$77="Ja",C129,0)+IF('Klient och mobiltelefonlösning'!$I$77="Ja",C130,0)),0)</f>
        <v>0</v>
      </c>
      <c r="D133" s="7">
        <f>IF('Klient och mobiltelefonlösning'!$B$77&gt;0,'Klient och mobiltelefonlösning'!$B$77*(IF('Klient och mobiltelefonlösning'!$C$77="Ja",D122,D121)+IF('Klient och mobiltelefonlösning'!$D$77="Ja",D123,0)+IF('Klient och mobiltelefonlösning'!$E$77="Ja bifogat",D124,IF('Klient och mobiltelefonlösning'!$E$77="Ja monterat",D125,0))+IF('Klient och mobiltelefonlösning'!$F$77="Ja",D126,0)+IF('Klient och mobiltelefonlösning'!$G$77="Fodral baksida",D127,IF('Klient och mobiltelefonlösning'!$G$77="Fodral hel",D128,0))+IF('Klient och mobiltelefonlösning'!$H$77="Ja",D129,0)+IF('Klient och mobiltelefonlösning'!$I$77="Ja",D130,0)),0)</f>
        <v>0</v>
      </c>
      <c r="E133" s="7">
        <f>IF('Klient och mobiltelefonlösning'!$B$77&gt;0,'Klient och mobiltelefonlösning'!$B$77*(IF('Klient och mobiltelefonlösning'!$C$77="Ja",E122,E121)+IF('Klient och mobiltelefonlösning'!$D$77="Ja",E123,0)+IF('Klient och mobiltelefonlösning'!$E$77="Ja bifogat",E124,IF('Klient och mobiltelefonlösning'!$E$77="Ja monterat",E125,0))+IF('Klient och mobiltelefonlösning'!$F$77="Ja",E126,0)+IF('Klient och mobiltelefonlösning'!$G$77="Fodral baksida",E127,IF('Klient och mobiltelefonlösning'!$G$77="Fodral hel",E128,0))+IF('Klient och mobiltelefonlösning'!$H$77="Ja",E129,0)+IF('Klient och mobiltelefonlösning'!$I$77="Ja",E130,0)),0)</f>
        <v>0</v>
      </c>
      <c r="F133" s="7">
        <f>IF('Klient och mobiltelefonlösning'!$B$77&gt;0,'Klient och mobiltelefonlösning'!$B$77*(IF('Klient och mobiltelefonlösning'!$C$77="Ja",F122,F121)+IF('Klient och mobiltelefonlösning'!$D$77="Ja",F123,0)+IF('Klient och mobiltelefonlösning'!$E$77="Ja bifogat",F124,IF('Klient och mobiltelefonlösning'!$E$77="Ja monterat",F125,0))+IF('Klient och mobiltelefonlösning'!$F$77="Ja",F126,0)+IF('Klient och mobiltelefonlösning'!$G$77="Fodral baksida",F127,IF('Klient och mobiltelefonlösning'!$G$77="Fodral hel",F128,0))+IF('Klient och mobiltelefonlösning'!$H$77="Ja",F129,0)+IF('Klient och mobiltelefonlösning'!$I$77="Ja",F130,0)),0)</f>
        <v>0</v>
      </c>
      <c r="G133" s="7">
        <f>IF('Klient och mobiltelefonlösning'!$B$77&gt;0,'Klient och mobiltelefonlösning'!$B$77*(IF('Klient och mobiltelefonlösning'!$C$77="Ja",G122,G121)+IF('Klient och mobiltelefonlösning'!$D$77="Ja",G123,0)+IF('Klient och mobiltelefonlösning'!$E$77="Ja bifogat",G124,IF('Klient och mobiltelefonlösning'!$E$77="Ja monterat",G125,0))+IF('Klient och mobiltelefonlösning'!$F$77="Ja",G126,0)+IF('Klient och mobiltelefonlösning'!$G$77="Fodral baksida",G127,IF('Klient och mobiltelefonlösning'!$G$77="Fodral hel",G128,0))+IF('Klient och mobiltelefonlösning'!$H$77="Ja",G129,0)+IF('Klient och mobiltelefonlösning'!$I$77="Ja",G130,0)),0)</f>
        <v>0</v>
      </c>
      <c r="H133" s="7">
        <f>IF('Klient och mobiltelefonlösning'!$B$77&gt;0,'Klient och mobiltelefonlösning'!$B$77*(IF('Klient och mobiltelefonlösning'!$C$77="Ja",H122,H121)+IF('Klient och mobiltelefonlösning'!$D$77="Ja",H123,0)+IF('Klient och mobiltelefonlösning'!$E$77="Ja bifogat",H124,IF('Klient och mobiltelefonlösning'!$E$77="Ja monterat",H125,0))+IF('Klient och mobiltelefonlösning'!$F$77="Ja",H126,0)+IF('Klient och mobiltelefonlösning'!$G$77="Fodral baksida",H127,IF('Klient och mobiltelefonlösning'!$G$77="Fodral hel",H128,0))+IF('Klient och mobiltelefonlösning'!$H$77="Ja",H129,0)+IF('Klient och mobiltelefonlösning'!$I$77="Ja",H130,0)),0)</f>
        <v>0</v>
      </c>
      <c r="I133" s="11"/>
    </row>
    <row r="134" spans="1:10">
      <c r="A134" s="28" t="s">
        <v>141</v>
      </c>
      <c r="B134" s="7">
        <f>IF('Klient och mobiltelefonlösning'!$B$78&gt;0,'Klient och mobiltelefonlösning'!$B$78*(IF('Klient och mobiltelefonlösning'!$C$78="Ja",B122,B121)+IF('Klient och mobiltelefonlösning'!$D$78="Ja",B123,0)+IF('Klient och mobiltelefonlösning'!$E$78="Ja bifogat",B124,IF('Klient och mobiltelefonlösning'!$E$78="Ja monterat",B125,0))+IF('Klient och mobiltelefonlösning'!$F$78="Ja",B126,0)+IF('Klient och mobiltelefonlösning'!$G$78="Fodral baksida",B127,IF('Klient och mobiltelefonlösning'!$G$78="Fodral hel",B128,0))+IF('Klient och mobiltelefonlösning'!$H$78="Ja",B129,0)+IF('Klient och mobiltelefonlösning'!$I$78="Ja",B130,0)),0)</f>
        <v>0</v>
      </c>
      <c r="C134" s="7">
        <f>IF('Klient och mobiltelefonlösning'!$B$78&gt;0,'Klient och mobiltelefonlösning'!$B$78*(IF('Klient och mobiltelefonlösning'!$C$78="Ja",C122,C121)+IF('Klient och mobiltelefonlösning'!$D$78="Ja",C123,0)+IF('Klient och mobiltelefonlösning'!$E$78="Ja bifogat",C124,IF('Klient och mobiltelefonlösning'!$E$78="Ja monterat",C125,0))+IF('Klient och mobiltelefonlösning'!$F$78="Ja",C126,0)+IF('Klient och mobiltelefonlösning'!$G$78="Fodral baksida",C127,IF('Klient och mobiltelefonlösning'!$G$78="Fodral hel",C128,0))+IF('Klient och mobiltelefonlösning'!$H$78="Ja",C129,0)+IF('Klient och mobiltelefonlösning'!$I$78="Ja",C130,0)),0)</f>
        <v>0</v>
      </c>
      <c r="D134" s="7">
        <f>IF('Klient och mobiltelefonlösning'!$B$78&gt;0,'Klient och mobiltelefonlösning'!$B$78*(IF('Klient och mobiltelefonlösning'!$C$78="Ja",D122,D121)+IF('Klient och mobiltelefonlösning'!$D$78="Ja",D123,0)+IF('Klient och mobiltelefonlösning'!$E$78="Ja bifogat",D124,IF('Klient och mobiltelefonlösning'!$E$78="Ja monterat",D125,0))+IF('Klient och mobiltelefonlösning'!$F$78="Ja",D126,0)+IF('Klient och mobiltelefonlösning'!$G$78="Fodral baksida",D127,IF('Klient och mobiltelefonlösning'!$G$78="Fodral hel",D128,0))+IF('Klient och mobiltelefonlösning'!$H$78="Ja",D129,0)+IF('Klient och mobiltelefonlösning'!$I$78="Ja",D130,0)),0)</f>
        <v>0</v>
      </c>
      <c r="E134" s="7">
        <f>IF('Klient och mobiltelefonlösning'!$B$78&gt;0,'Klient och mobiltelefonlösning'!$B$78*(IF('Klient och mobiltelefonlösning'!$C$78="Ja",E122,E121)+IF('Klient och mobiltelefonlösning'!$D$78="Ja",E123,0)+IF('Klient och mobiltelefonlösning'!$E$78="Ja bifogat",E124,IF('Klient och mobiltelefonlösning'!$E$78="Ja monterat",E125,0))+IF('Klient och mobiltelefonlösning'!$F$78="Ja",E126,0)+IF('Klient och mobiltelefonlösning'!$G$78="Fodral baksida",E127,IF('Klient och mobiltelefonlösning'!$G$78="Fodral hel",E128,0))+IF('Klient och mobiltelefonlösning'!$H$78="Ja",E129,0)+IF('Klient och mobiltelefonlösning'!$I$78="Ja",E130,0)),0)</f>
        <v>0</v>
      </c>
      <c r="F134" s="7">
        <f>IF('Klient och mobiltelefonlösning'!$B$78&gt;0,'Klient och mobiltelefonlösning'!$B$78*(IF('Klient och mobiltelefonlösning'!$C$78="Ja",F122,F121)+IF('Klient och mobiltelefonlösning'!$D$78="Ja",F123,0)+IF('Klient och mobiltelefonlösning'!$E$78="Ja bifogat",F124,IF('Klient och mobiltelefonlösning'!$E$78="Ja monterat",F125,0))+IF('Klient och mobiltelefonlösning'!$F$78="Ja",F126,0)+IF('Klient och mobiltelefonlösning'!$G$78="Fodral baksida",F127,IF('Klient och mobiltelefonlösning'!$G$78="Fodral hel",F128,0))+IF('Klient och mobiltelefonlösning'!$H$78="Ja",F129,0)+IF('Klient och mobiltelefonlösning'!$I$78="Ja",F130,0)),0)</f>
        <v>0</v>
      </c>
      <c r="G134" s="7">
        <f>IF('Klient och mobiltelefonlösning'!$B$78&gt;0,'Klient och mobiltelefonlösning'!$B$78*(IF('Klient och mobiltelefonlösning'!$C$78="Ja",G122,G121)+IF('Klient och mobiltelefonlösning'!$D$78="Ja",G123,0)+IF('Klient och mobiltelefonlösning'!$E$78="Ja bifogat",G124,IF('Klient och mobiltelefonlösning'!$E$78="Ja monterat",G125,0))+IF('Klient och mobiltelefonlösning'!$F$78="Ja",G126,0)+IF('Klient och mobiltelefonlösning'!$G$78="Fodral baksida",G127,IF('Klient och mobiltelefonlösning'!$G$78="Fodral hel",G128,0))+IF('Klient och mobiltelefonlösning'!$H$78="Ja",G129,0)+IF('Klient och mobiltelefonlösning'!$I$78="Ja",G130,0)),0)</f>
        <v>0</v>
      </c>
      <c r="H134" s="7">
        <f>IF('Klient och mobiltelefonlösning'!$B$78&gt;0,'Klient och mobiltelefonlösning'!$B$78*(IF('Klient och mobiltelefonlösning'!$C$78="Ja",H122,H121)+IF('Klient och mobiltelefonlösning'!$D$78="Ja",H123,0)+IF('Klient och mobiltelefonlösning'!$E$78="Ja bifogat",H124,IF('Klient och mobiltelefonlösning'!$E$78="Ja monterat",H125,0))+IF('Klient och mobiltelefonlösning'!$F$78="Ja",H126,0)+IF('Klient och mobiltelefonlösning'!$G$78="Fodral baksida",H127,IF('Klient och mobiltelefonlösning'!$G$78="Fodral hel",H128,0))+IF('Klient och mobiltelefonlösning'!$H$78="Ja",H129,0)+IF('Klient och mobiltelefonlösning'!$I$78="Ja",H130,0)),0)</f>
        <v>0</v>
      </c>
      <c r="I134" s="11"/>
    </row>
    <row r="135" spans="1:10">
      <c r="A135" s="28"/>
      <c r="B135" s="7"/>
      <c r="C135" s="7"/>
      <c r="D135" s="7"/>
      <c r="E135" s="1"/>
      <c r="F135" s="1"/>
      <c r="G135" s="1"/>
      <c r="H135" s="1"/>
    </row>
    <row r="136" spans="1:10">
      <c r="A136" s="28" t="s">
        <v>104</v>
      </c>
      <c r="B136" s="7">
        <f t="shared" ref="B136:H136" si="6">SUM(B132:B134)</f>
        <v>0</v>
      </c>
      <c r="C136" s="7">
        <f t="shared" si="6"/>
        <v>0</v>
      </c>
      <c r="D136" s="7">
        <f t="shared" si="6"/>
        <v>0</v>
      </c>
      <c r="E136" s="7">
        <f t="shared" si="6"/>
        <v>0</v>
      </c>
      <c r="F136" s="7">
        <f t="shared" si="6"/>
        <v>0</v>
      </c>
      <c r="G136" s="7">
        <f t="shared" si="6"/>
        <v>0</v>
      </c>
      <c r="H136" s="7">
        <f t="shared" si="6"/>
        <v>0</v>
      </c>
      <c r="I136" s="11"/>
    </row>
    <row r="137" spans="1:10">
      <c r="A137" s="28"/>
      <c r="B137" s="7"/>
      <c r="C137" s="7"/>
      <c r="D137" s="7"/>
      <c r="E137" s="1"/>
      <c r="F137" s="1"/>
      <c r="G137" s="1"/>
    </row>
    <row r="138" spans="1:10" ht="15" customHeight="1">
      <c r="A138" s="28" t="s">
        <v>62</v>
      </c>
      <c r="B138" s="1"/>
      <c r="C138" s="1"/>
      <c r="D138" s="1"/>
      <c r="E138" s="40"/>
      <c r="F138" s="40"/>
      <c r="G138" s="40"/>
    </row>
    <row r="139" spans="1:10" ht="15" customHeight="1">
      <c r="A139" s="66" t="s">
        <v>105</v>
      </c>
      <c r="B139" s="1" t="s">
        <v>594</v>
      </c>
      <c r="C139" s="1" t="s">
        <v>263</v>
      </c>
      <c r="D139" s="1" t="s">
        <v>263</v>
      </c>
      <c r="E139" s="1" t="s">
        <v>519</v>
      </c>
      <c r="F139" s="1" t="s">
        <v>263</v>
      </c>
      <c r="G139" s="1" t="s">
        <v>263</v>
      </c>
      <c r="H139" s="1" t="s">
        <v>609</v>
      </c>
    </row>
    <row r="140" spans="1:10" ht="15" customHeight="1">
      <c r="A140" s="66" t="s">
        <v>106</v>
      </c>
      <c r="B140" s="1" t="s">
        <v>595</v>
      </c>
      <c r="C140" s="1" t="s">
        <v>264</v>
      </c>
      <c r="D140" s="1" t="s">
        <v>264</v>
      </c>
      <c r="E140" s="1" t="s">
        <v>520</v>
      </c>
      <c r="F140" s="1" t="s">
        <v>264</v>
      </c>
      <c r="G140" s="1" t="s">
        <v>264</v>
      </c>
      <c r="H140" s="1" t="s">
        <v>610</v>
      </c>
    </row>
    <row r="141" spans="1:10" ht="15" customHeight="1">
      <c r="A141" s="2" t="s">
        <v>99</v>
      </c>
      <c r="B141" s="76">
        <v>5650.8191999999999</v>
      </c>
      <c r="C141" s="76">
        <v>4172</v>
      </c>
      <c r="D141" s="76">
        <v>6709</v>
      </c>
      <c r="E141" s="76">
        <v>4395.3312265255463</v>
      </c>
      <c r="F141" s="76">
        <f>3080*1.2</f>
        <v>3696</v>
      </c>
      <c r="G141" s="76">
        <v>2861</v>
      </c>
      <c r="H141" s="76">
        <v>4020</v>
      </c>
      <c r="J141" s="16"/>
    </row>
    <row r="142" spans="1:10" ht="15" customHeight="1">
      <c r="A142" s="2" t="s">
        <v>176</v>
      </c>
      <c r="B142" s="76">
        <v>4489.2</v>
      </c>
      <c r="C142" s="76">
        <v>859</v>
      </c>
      <c r="D142" s="76">
        <v>960</v>
      </c>
      <c r="E142" s="76">
        <v>878.26036997143285</v>
      </c>
      <c r="F142" s="76">
        <v>565</v>
      </c>
      <c r="G142" s="76">
        <v>627</v>
      </c>
      <c r="H142" s="76">
        <v>591</v>
      </c>
      <c r="J142" s="16"/>
    </row>
    <row r="143" spans="1:10" ht="15" customHeight="1">
      <c r="A143" s="2" t="s">
        <v>87</v>
      </c>
      <c r="B143" s="76">
        <v>258.2</v>
      </c>
      <c r="C143" s="76">
        <v>268</v>
      </c>
      <c r="D143" s="76">
        <v>828</v>
      </c>
      <c r="E143" s="76">
        <v>232.99981267269234</v>
      </c>
      <c r="F143" s="76">
        <v>125</v>
      </c>
      <c r="G143" s="76">
        <v>248</v>
      </c>
      <c r="H143" s="76">
        <v>147</v>
      </c>
      <c r="I143" s="16"/>
    </row>
    <row r="144" spans="1:10" ht="15" customHeight="1">
      <c r="A144" s="2" t="s">
        <v>88</v>
      </c>
      <c r="B144" s="76">
        <v>292.572</v>
      </c>
      <c r="C144" s="76">
        <v>312</v>
      </c>
      <c r="D144" s="76">
        <v>900</v>
      </c>
      <c r="E144" s="76">
        <v>344.59445979487657</v>
      </c>
      <c r="F144" s="76">
        <v>185</v>
      </c>
      <c r="G144" s="76">
        <v>298</v>
      </c>
      <c r="H144" s="76">
        <v>171</v>
      </c>
      <c r="I144" s="16"/>
    </row>
    <row r="145" spans="1:9" ht="15" customHeight="1">
      <c r="A145" s="2" t="s">
        <v>167</v>
      </c>
      <c r="B145" s="76">
        <v>139.32</v>
      </c>
      <c r="C145" s="76">
        <v>143</v>
      </c>
      <c r="D145" s="76">
        <v>306</v>
      </c>
      <c r="E145" s="76">
        <v>110.36833231864375</v>
      </c>
      <c r="F145" s="76">
        <v>95</v>
      </c>
      <c r="G145" s="76">
        <v>149</v>
      </c>
      <c r="H145" s="76">
        <v>116</v>
      </c>
      <c r="I145" s="16"/>
    </row>
    <row r="146" spans="1:9" ht="15" customHeight="1">
      <c r="A146" s="2" t="s">
        <v>143</v>
      </c>
      <c r="B146" s="76">
        <v>134.67600000000002</v>
      </c>
      <c r="C146" s="76">
        <v>197</v>
      </c>
      <c r="D146" s="76">
        <v>2100</v>
      </c>
      <c r="E146" s="76">
        <v>220.73666463728748</v>
      </c>
      <c r="F146" s="76">
        <v>114</v>
      </c>
      <c r="G146" s="76">
        <v>125</v>
      </c>
      <c r="H146" s="76">
        <v>84</v>
      </c>
      <c r="I146" s="16"/>
    </row>
    <row r="147" spans="1:9" ht="15" customHeight="1">
      <c r="A147" s="2" t="s">
        <v>144</v>
      </c>
      <c r="B147" s="76">
        <v>289.476</v>
      </c>
      <c r="C147" s="76">
        <v>223</v>
      </c>
      <c r="D147" s="76">
        <v>1462</v>
      </c>
      <c r="E147" s="76">
        <v>453.73647730997982</v>
      </c>
      <c r="F147" s="76">
        <v>41</v>
      </c>
      <c r="G147" s="76">
        <v>199</v>
      </c>
      <c r="H147" s="76">
        <v>264</v>
      </c>
      <c r="I147" s="16"/>
    </row>
    <row r="148" spans="1:9" ht="15" customHeight="1">
      <c r="A148" s="2" t="s">
        <v>177</v>
      </c>
      <c r="B148" s="76">
        <v>369.97200000000004</v>
      </c>
      <c r="C148" s="76">
        <v>344</v>
      </c>
      <c r="D148" s="76">
        <v>581</v>
      </c>
      <c r="E148" s="76">
        <v>348.7639301269142</v>
      </c>
      <c r="F148" s="76">
        <v>250</v>
      </c>
      <c r="G148" s="76">
        <v>279</v>
      </c>
      <c r="H148" s="76">
        <v>284</v>
      </c>
      <c r="I148" s="16"/>
    </row>
    <row r="149" spans="1:9" ht="15" customHeight="1">
      <c r="A149" s="2" t="s">
        <v>149</v>
      </c>
      <c r="B149" s="76">
        <v>94.428000000000011</v>
      </c>
      <c r="C149" s="76">
        <v>111</v>
      </c>
      <c r="D149" s="76">
        <v>308</v>
      </c>
      <c r="E149" s="76">
        <v>98.105184283238884</v>
      </c>
      <c r="F149" s="76">
        <v>63</v>
      </c>
      <c r="G149" s="76">
        <v>90</v>
      </c>
      <c r="H149" s="76">
        <v>71</v>
      </c>
      <c r="I149" s="16"/>
    </row>
    <row r="150" spans="1:9" ht="15" customHeight="1">
      <c r="A150" s="2" t="s">
        <v>150</v>
      </c>
      <c r="B150" s="76">
        <v>191.95200000000003</v>
      </c>
      <c r="C150" s="76">
        <v>166</v>
      </c>
      <c r="D150" s="76">
        <v>617</v>
      </c>
      <c r="E150" s="76">
        <v>147.15777642485833</v>
      </c>
      <c r="F150" s="76">
        <v>209</v>
      </c>
      <c r="G150" s="76">
        <v>155</v>
      </c>
      <c r="H150" s="76">
        <v>153</v>
      </c>
      <c r="I150" s="16"/>
    </row>
    <row r="151" spans="1:9" ht="15" customHeight="1">
      <c r="A151" s="2" t="s">
        <v>151</v>
      </c>
      <c r="B151" s="76">
        <v>462.85200000000003</v>
      </c>
      <c r="C151" s="76">
        <v>344</v>
      </c>
      <c r="D151" s="76">
        <v>1265</v>
      </c>
      <c r="E151" s="76">
        <v>294.31555284971665</v>
      </c>
      <c r="F151" s="76">
        <v>312</v>
      </c>
      <c r="G151" s="76">
        <v>380</v>
      </c>
      <c r="H151" s="76">
        <v>298</v>
      </c>
      <c r="I151" s="16"/>
    </row>
    <row r="152" spans="1:9" ht="15" customHeight="1">
      <c r="A152" s="2" t="s">
        <v>163</v>
      </c>
      <c r="B152" s="76">
        <v>0</v>
      </c>
      <c r="C152" s="76">
        <v>25</v>
      </c>
      <c r="D152" s="76">
        <v>96</v>
      </c>
      <c r="E152" s="76">
        <v>47.826277338078953</v>
      </c>
      <c r="F152" s="76">
        <v>30</v>
      </c>
      <c r="G152" s="76">
        <v>35</v>
      </c>
      <c r="H152" s="76">
        <v>30</v>
      </c>
      <c r="I152" s="16"/>
    </row>
    <row r="153" spans="1:9" ht="15" customHeight="1">
      <c r="A153" s="9"/>
      <c r="B153" s="10"/>
      <c r="C153" s="10"/>
      <c r="D153" s="10"/>
      <c r="E153" s="3"/>
      <c r="I153" s="16"/>
    </row>
    <row r="154" spans="1:9" ht="15" customHeight="1">
      <c r="A154" s="28" t="s">
        <v>40</v>
      </c>
      <c r="B154" s="7">
        <f>IF('Klient och mobiltelefonlösning'!$B$84&gt;0,'Klient och mobiltelefonlösning'!$B$84*(B141+IF('Klient och mobiltelefonlösning'!$C$84="Ja",B142,0)+IF('Klient och mobiltelefonlösning'!$D$84="Ja bifogat",B143,IF('Klient och mobiltelefonlösning'!$D$84="Ja monterat",B144,0))+IF('Klient och mobiltelefonlösning'!$E$84="Ja",B145,0)+IF('Klient och mobiltelefonlösning'!$F$84="Fodral baksida",B146,0)+IF('Klient och mobiltelefonlösning'!$F$84="Fodral hel",B147,0)+IF('Klient och mobiltelefonlösning'!$G$84="Ja",B148,0)+IF('Klient och mobiltelefonlösning'!$H$84="64 GB",B149,IF('Klient och mobiltelefonlösning'!$H$84="128 GB",B150,IF('Klient och mobiltelefonlösning'!$H$84="256 GB",B151,0)))+IF('Klient och mobiltelefonlösning'!$I$84="Ja",B152,0)),0)</f>
        <v>0</v>
      </c>
      <c r="C154" s="7">
        <f>IF('Klient och mobiltelefonlösning'!$B$84&gt;0,'Klient och mobiltelefonlösning'!$B$84*(C141+IF('Klient och mobiltelefonlösning'!$C$84="Ja",C142,0)+IF('Klient och mobiltelefonlösning'!$D$84="Ja bifogat",C143,IF('Klient och mobiltelefonlösning'!$D$84="Ja monterat",C144,0))+IF('Klient och mobiltelefonlösning'!$E$84="Ja",C145,0)+IF('Klient och mobiltelefonlösning'!$F$84="Fodral baksida",C146,0)+IF('Klient och mobiltelefonlösning'!$F$84="Fodral hel",C147,0)+IF('Klient och mobiltelefonlösning'!$G$84="Ja",C148,0)+IF('Klient och mobiltelefonlösning'!$H$84="64 GB",C149,IF('Klient och mobiltelefonlösning'!$H$84="128 GB",C150,IF('Klient och mobiltelefonlösning'!$H$84="256 GB",C151,0)))+IF('Klient och mobiltelefonlösning'!$I$84="Ja",C152,0)),0)</f>
        <v>0</v>
      </c>
      <c r="D154" s="7">
        <f>IF('Klient och mobiltelefonlösning'!$B$84&gt;0,'Klient och mobiltelefonlösning'!$B$84*(D141+IF('Klient och mobiltelefonlösning'!$C$84="Ja",D142,0)+IF('Klient och mobiltelefonlösning'!$D$84="Ja bifogat",D143,IF('Klient och mobiltelefonlösning'!$D$84="Ja monterat",D144,0))+IF('Klient och mobiltelefonlösning'!$E$84="Ja",D145,0)+IF('Klient och mobiltelefonlösning'!$F$84="Fodral baksida",D146,0)+IF('Klient och mobiltelefonlösning'!$F$84="Fodral hel",D147,0)+IF('Klient och mobiltelefonlösning'!$G$84="Ja",D148,0)+IF('Klient och mobiltelefonlösning'!$H$84="64 GB",D149,IF('Klient och mobiltelefonlösning'!$H$84="128 GB",D150,IF('Klient och mobiltelefonlösning'!$H$84="256 GB",D151,0)))+IF('Klient och mobiltelefonlösning'!$I$84="Ja",D152,0)),0)</f>
        <v>0</v>
      </c>
      <c r="E154" s="7">
        <f>IF('Klient och mobiltelefonlösning'!$B$84&gt;0,'Klient och mobiltelefonlösning'!$B$84*(E141+IF('Klient och mobiltelefonlösning'!$C$84="Ja",E142,0)+IF('Klient och mobiltelefonlösning'!$D$84="Ja bifogat",E143,IF('Klient och mobiltelefonlösning'!$D$84="Ja monterat",E144,0))+IF('Klient och mobiltelefonlösning'!$E$84="Ja",E145,0)+IF('Klient och mobiltelefonlösning'!$F$84="Fodral baksida",E146,0)+IF('Klient och mobiltelefonlösning'!$F$84="Fodral hel",E147,0)+IF('Klient och mobiltelefonlösning'!$G$84="Ja",E148,0)+IF('Klient och mobiltelefonlösning'!$H$84="64 GB",E149,IF('Klient och mobiltelefonlösning'!$H$84="128 GB",E150,IF('Klient och mobiltelefonlösning'!$H$84="256 GB",E151,0)))+IF('Klient och mobiltelefonlösning'!$I$84="Ja",E152,0)),0)</f>
        <v>0</v>
      </c>
      <c r="F154" s="7">
        <f>IF('Klient och mobiltelefonlösning'!$B$84&gt;0,'Klient och mobiltelefonlösning'!$B$84*(F141+IF('Klient och mobiltelefonlösning'!$C$84="Ja",F142,0)+IF('Klient och mobiltelefonlösning'!$D$84="Ja bifogat",F143,IF('Klient och mobiltelefonlösning'!$D$84="Ja monterat",F144,0))+IF('Klient och mobiltelefonlösning'!$E$84="Ja",F145,0)+IF('Klient och mobiltelefonlösning'!$F$84="Fodral baksida",F146,0)+IF('Klient och mobiltelefonlösning'!$F$84="Fodral hel",F147,0)+IF('Klient och mobiltelefonlösning'!$G$84="Ja",F148,0)+IF('Klient och mobiltelefonlösning'!$H$84="64 GB",F149,IF('Klient och mobiltelefonlösning'!$H$84="128 GB",F150,IF('Klient och mobiltelefonlösning'!$H$84="256 GB",F151,0)))+IF('Klient och mobiltelefonlösning'!$I$84="Ja",F152,0)),0)</f>
        <v>0</v>
      </c>
      <c r="G154" s="7">
        <f>IF('Klient och mobiltelefonlösning'!$B$84&gt;0,'Klient och mobiltelefonlösning'!$B$84*(G141+IF('Klient och mobiltelefonlösning'!$C$84="Ja",G142,0)+IF('Klient och mobiltelefonlösning'!$D$84="Ja bifogat",G143,IF('Klient och mobiltelefonlösning'!$D$84="Ja monterat",G144,0))+IF('Klient och mobiltelefonlösning'!$E$84="Ja",G145,0)+IF('Klient och mobiltelefonlösning'!$F$84="Fodral baksida",G146,0)+IF('Klient och mobiltelefonlösning'!$F$84="Fodral hel",G147,0)+IF('Klient och mobiltelefonlösning'!$G$84="Ja",G148,0)+IF('Klient och mobiltelefonlösning'!$H$84="64 GB",G149,IF('Klient och mobiltelefonlösning'!$H$84="128 GB",G150,IF('Klient och mobiltelefonlösning'!$H$84="256 GB",G151,0)))+IF('Klient och mobiltelefonlösning'!$I$84="Ja",G152,0)),0)</f>
        <v>0</v>
      </c>
      <c r="H154" s="7">
        <f>IF('Klient och mobiltelefonlösning'!$B$84&gt;0,'Klient och mobiltelefonlösning'!$B$84*(H141+IF('Klient och mobiltelefonlösning'!$C$84="Ja",H142,0)+IF('Klient och mobiltelefonlösning'!$D$84="Ja bifogat",H143,IF('Klient och mobiltelefonlösning'!$D$84="Ja monterat",H144,0))+IF('Klient och mobiltelefonlösning'!$E$84="Ja",H145,0)+IF('Klient och mobiltelefonlösning'!$F$84="Fodral baksida",H146,0)+IF('Klient och mobiltelefonlösning'!$F$84="Fodral hel",H147,0)+IF('Klient och mobiltelefonlösning'!$G$84="Ja",H148,0)+IF('Klient och mobiltelefonlösning'!$H$84="64 GB",H149,IF('Klient och mobiltelefonlösning'!$H$84="128 GB",H150,IF('Klient och mobiltelefonlösning'!$H$84="256 GB",H151,0)))+IF('Klient och mobiltelefonlösning'!$I$84="Ja",H152,0)),0)</f>
        <v>0</v>
      </c>
      <c r="I154" s="16"/>
    </row>
    <row r="155" spans="1:9" ht="15" customHeight="1">
      <c r="A155" s="28" t="s">
        <v>41</v>
      </c>
      <c r="B155" s="7">
        <f>IF('Klient och mobiltelefonlösning'!$B$85&gt;0,'Klient och mobiltelefonlösning'!$B$85*(B141+IF('Klient och mobiltelefonlösning'!$C$85="Ja",B142,0)+IF('Klient och mobiltelefonlösning'!$D$85="Ja bifogat",B143,IF('Klient och mobiltelefonlösning'!$D$85="Ja monterat",B144,0))+IF('Klient och mobiltelefonlösning'!$E$85="Ja",B145,0)+IF('Klient och mobiltelefonlösning'!$F$85="Fodral baksida",B146,0)+IF('Klient och mobiltelefonlösning'!$F$85="Fodral hel",B147,0)+IF('Klient och mobiltelefonlösning'!$G$85="Ja",B148,0)+IF('Klient och mobiltelefonlösning'!$H$85="64 GB",B149,IF('Klient och mobiltelefonlösning'!$H$85="128 GB",B150,IF('Klient och mobiltelefonlösning'!$H$85="256 GB",B151,0)))+IF('Klient och mobiltelefonlösning'!$I$85="Ja",B152,0)),0)</f>
        <v>0</v>
      </c>
      <c r="C155" s="7">
        <f>IF('Klient och mobiltelefonlösning'!$B$85&gt;0,'Klient och mobiltelefonlösning'!$B$85*(C141+IF('Klient och mobiltelefonlösning'!$C$85="Ja",C142,0)+IF('Klient och mobiltelefonlösning'!$D$85="Ja bifogat",C143,IF('Klient och mobiltelefonlösning'!$D$85="Ja monterat",C144,0))+IF('Klient och mobiltelefonlösning'!$E$85="Ja",C145,0)+IF('Klient och mobiltelefonlösning'!$F$85="Fodral baksida",C146,0)+IF('Klient och mobiltelefonlösning'!$F$85="Fodral hel",C147,0)+IF('Klient och mobiltelefonlösning'!$G$85="Ja",C148,0)+IF('Klient och mobiltelefonlösning'!$H$85="64 GB",C149,IF('Klient och mobiltelefonlösning'!$H$85="128 GB",C150,IF('Klient och mobiltelefonlösning'!$H$85="256 GB",C151,0)))+IF('Klient och mobiltelefonlösning'!$I$85="Ja",C152,0)),0)</f>
        <v>0</v>
      </c>
      <c r="D155" s="7">
        <f>IF('Klient och mobiltelefonlösning'!$B$85&gt;0,'Klient och mobiltelefonlösning'!$B$85*(D141+IF('Klient och mobiltelefonlösning'!$C$85="Ja",D142,0)+IF('Klient och mobiltelefonlösning'!$D$85="Ja bifogat",D143,IF('Klient och mobiltelefonlösning'!$D$85="Ja monterat",D144,0))+IF('Klient och mobiltelefonlösning'!$E$85="Ja",D145,0)+IF('Klient och mobiltelefonlösning'!$F$85="Fodral baksida",D146,0)+IF('Klient och mobiltelefonlösning'!$F$85="Fodral hel",D147,0)+IF('Klient och mobiltelefonlösning'!$G$85="Ja",D148,0)+IF('Klient och mobiltelefonlösning'!$H$85="64 GB",D149,IF('Klient och mobiltelefonlösning'!$H$85="128 GB",D150,IF('Klient och mobiltelefonlösning'!$H$85="256 GB",D151,0)))+IF('Klient och mobiltelefonlösning'!$I$85="Ja",D152,0)),0)</f>
        <v>0</v>
      </c>
      <c r="E155" s="7">
        <f>IF('Klient och mobiltelefonlösning'!$B$85&gt;0,'Klient och mobiltelefonlösning'!$B$85*(E141+IF('Klient och mobiltelefonlösning'!$C$85="Ja",E142,0)+IF('Klient och mobiltelefonlösning'!$D$85="Ja bifogat",E143,IF('Klient och mobiltelefonlösning'!$D$85="Ja monterat",E144,0))+IF('Klient och mobiltelefonlösning'!$E$85="Ja",E145,0)+IF('Klient och mobiltelefonlösning'!$F$85="Fodral baksida",E146,0)+IF('Klient och mobiltelefonlösning'!$F$85="Fodral hel",E147,0)+IF('Klient och mobiltelefonlösning'!$G$85="Ja",E148,0)+IF('Klient och mobiltelefonlösning'!$H$85="64 GB",E149,IF('Klient och mobiltelefonlösning'!$H$85="128 GB",E150,IF('Klient och mobiltelefonlösning'!$H$85="256 GB",E151,0)))+IF('Klient och mobiltelefonlösning'!$I$85="Ja",E152,0)),0)</f>
        <v>0</v>
      </c>
      <c r="F155" s="7">
        <f>IF('Klient och mobiltelefonlösning'!$B$85&gt;0,'Klient och mobiltelefonlösning'!$B$85*(F141+IF('Klient och mobiltelefonlösning'!$C$85="Ja",F142,0)+IF('Klient och mobiltelefonlösning'!$D$85="Ja bifogat",F143,IF('Klient och mobiltelefonlösning'!$D$85="Ja monterat",F144,0))+IF('Klient och mobiltelefonlösning'!$E$85="Ja",F145,0)+IF('Klient och mobiltelefonlösning'!$F$85="Fodral baksida",F146,0)+IF('Klient och mobiltelefonlösning'!$F$85="Fodral hel",F147,0)+IF('Klient och mobiltelefonlösning'!$G$85="Ja",F148,0)+IF('Klient och mobiltelefonlösning'!$H$85="64 GB",F149,IF('Klient och mobiltelefonlösning'!$H$85="128 GB",F150,IF('Klient och mobiltelefonlösning'!$H$85="256 GB",F151,0)))+IF('Klient och mobiltelefonlösning'!$I$85="Ja",F152,0)),0)</f>
        <v>0</v>
      </c>
      <c r="G155" s="7">
        <f>IF('Klient och mobiltelefonlösning'!$B$85&gt;0,'Klient och mobiltelefonlösning'!$B$85*(G141+IF('Klient och mobiltelefonlösning'!$C$85="Ja",G142,0)+IF('Klient och mobiltelefonlösning'!$D$85="Ja bifogat",G143,IF('Klient och mobiltelefonlösning'!$D$85="Ja monterat",G144,0))+IF('Klient och mobiltelefonlösning'!$E$85="Ja",G145,0)+IF('Klient och mobiltelefonlösning'!$F$85="Fodral baksida",G146,0)+IF('Klient och mobiltelefonlösning'!$F$85="Fodral hel",G147,0)+IF('Klient och mobiltelefonlösning'!$G$85="Ja",G148,0)+IF('Klient och mobiltelefonlösning'!$H$85="64 GB",G149,IF('Klient och mobiltelefonlösning'!$H$85="128 GB",G150,IF('Klient och mobiltelefonlösning'!$H$85="256 GB",G151,0)))+IF('Klient och mobiltelefonlösning'!$I$85="Ja",G152,0)),0)</f>
        <v>0</v>
      </c>
      <c r="H155" s="7">
        <f>IF('Klient och mobiltelefonlösning'!$B$85&gt;0,'Klient och mobiltelefonlösning'!$B$85*(H141+IF('Klient och mobiltelefonlösning'!$C$85="Ja",H142,0)+IF('Klient och mobiltelefonlösning'!$D$85="Ja bifogat",H143,IF('Klient och mobiltelefonlösning'!$D$85="Ja monterat",H144,0))+IF('Klient och mobiltelefonlösning'!$E$85="Ja",H145,0)+IF('Klient och mobiltelefonlösning'!$F$85="Fodral baksida",H146,0)+IF('Klient och mobiltelefonlösning'!$F$85="Fodral hel",H147,0)+IF('Klient och mobiltelefonlösning'!$G$85="Ja",H148,0)+IF('Klient och mobiltelefonlösning'!$H$85="64 GB",H149,IF('Klient och mobiltelefonlösning'!$H$85="128 GB",H150,IF('Klient och mobiltelefonlösning'!$H$85="256 GB",H151,0)))+IF('Klient och mobiltelefonlösning'!$I$85="Ja",H152,0)),0)</f>
        <v>0</v>
      </c>
      <c r="I155" s="16"/>
    </row>
    <row r="156" spans="1:9" ht="15" customHeight="1">
      <c r="A156" s="28" t="s">
        <v>141</v>
      </c>
      <c r="B156" s="7">
        <f>IF('Klient och mobiltelefonlösning'!$B$86&gt;0,'Klient och mobiltelefonlösning'!$B$86*(B141+IF('Klient och mobiltelefonlösning'!$C$86="Ja",B142,0)+IF('Klient och mobiltelefonlösning'!$D$86="Ja bifogat",B143,IF('Klient och mobiltelefonlösning'!$D$86="Ja monterat",B144,0))+IF('Klient och mobiltelefonlösning'!$E$86="Ja",B145,0)+IF('Klient och mobiltelefonlösning'!$F$86="Fodral baksida",B146,0)+IF('Klient och mobiltelefonlösning'!$F$86="Fodral hel",B147,0)+IF('Klient och mobiltelefonlösning'!$G$86="Ja",B148,0)+IF('Klient och mobiltelefonlösning'!$H$86="64 GB",B149,IF('Klient och mobiltelefonlösning'!$H$86="128 GB",B150,IF('Klient och mobiltelefonlösning'!$H$86="256 GB",B151,0)))+IF('Klient och mobiltelefonlösning'!$I$86="Ja",B152,0)),0)</f>
        <v>0</v>
      </c>
      <c r="C156" s="7">
        <f>IF('Klient och mobiltelefonlösning'!$B$86&gt;0,'Klient och mobiltelefonlösning'!$B$86*(C141+IF('Klient och mobiltelefonlösning'!$C$86="Ja",C142,0)+IF('Klient och mobiltelefonlösning'!$D$86="Ja bifogat",C143,IF('Klient och mobiltelefonlösning'!$D$86="Ja monterat",C144,0))+IF('Klient och mobiltelefonlösning'!$E$86="Ja",C145,0)+IF('Klient och mobiltelefonlösning'!$F$86="Fodral baksida",C146,0)+IF('Klient och mobiltelefonlösning'!$F$86="Fodral hel",C147,0)+IF('Klient och mobiltelefonlösning'!$G$86="Ja",C148,0)+IF('Klient och mobiltelefonlösning'!$H$86="64 GB",C149,IF('Klient och mobiltelefonlösning'!$H$86="128 GB",C150,IF('Klient och mobiltelefonlösning'!$H$86="256 GB",C151,0)))+IF('Klient och mobiltelefonlösning'!$I$86="Ja",C152,0)),0)</f>
        <v>0</v>
      </c>
      <c r="D156" s="7">
        <f>IF('Klient och mobiltelefonlösning'!$B$86&gt;0,'Klient och mobiltelefonlösning'!$B$86*(D141+IF('Klient och mobiltelefonlösning'!$C$86="Ja",D142,0)+IF('Klient och mobiltelefonlösning'!$D$86="Ja bifogat",D143,IF('Klient och mobiltelefonlösning'!$D$86="Ja monterat",D144,0))+IF('Klient och mobiltelefonlösning'!$E$86="Ja",D145,0)+IF('Klient och mobiltelefonlösning'!$F$86="Fodral baksida",D146,0)+IF('Klient och mobiltelefonlösning'!$F$86="Fodral hel",D147,0)+IF('Klient och mobiltelefonlösning'!$G$86="Ja",D148,0)+IF('Klient och mobiltelefonlösning'!$H$86="64 GB",D149,IF('Klient och mobiltelefonlösning'!$H$86="128 GB",D150,IF('Klient och mobiltelefonlösning'!$H$86="256 GB",D151,0)))+IF('Klient och mobiltelefonlösning'!$I$86="Ja",D152,0)),0)</f>
        <v>0</v>
      </c>
      <c r="E156" s="7">
        <f>IF('Klient och mobiltelefonlösning'!$B$86&gt;0,'Klient och mobiltelefonlösning'!$B$86*(E141+IF('Klient och mobiltelefonlösning'!$C$86="Ja",E142,0)+IF('Klient och mobiltelefonlösning'!$D$86="Ja bifogat",E143,IF('Klient och mobiltelefonlösning'!$D$86="Ja monterat",E144,0))+IF('Klient och mobiltelefonlösning'!$E$86="Ja",E145,0)+IF('Klient och mobiltelefonlösning'!$F$86="Fodral baksida",E146,0)+IF('Klient och mobiltelefonlösning'!$F$86="Fodral hel",E147,0)+IF('Klient och mobiltelefonlösning'!$G$86="Ja",E148,0)+IF('Klient och mobiltelefonlösning'!$H$86="64 GB",E149,IF('Klient och mobiltelefonlösning'!$H$86="128 GB",E150,IF('Klient och mobiltelefonlösning'!$H$86="256 GB",E151,0)))+IF('Klient och mobiltelefonlösning'!$I$86="Ja",E152,0)),0)</f>
        <v>0</v>
      </c>
      <c r="F156" s="7">
        <f>IF('Klient och mobiltelefonlösning'!$B$86&gt;0,'Klient och mobiltelefonlösning'!$B$86*(F141+IF('Klient och mobiltelefonlösning'!$C$86="Ja",F142,0)+IF('Klient och mobiltelefonlösning'!$D$86="Ja bifogat",F143,IF('Klient och mobiltelefonlösning'!$D$86="Ja monterat",F144,0))+IF('Klient och mobiltelefonlösning'!$E$86="Ja",F145,0)+IF('Klient och mobiltelefonlösning'!$F$86="Fodral baksida",F146,0)+IF('Klient och mobiltelefonlösning'!$F$86="Fodral hel",F147,0)+IF('Klient och mobiltelefonlösning'!$G$86="Ja",F148,0)+IF('Klient och mobiltelefonlösning'!$H$86="64 GB",F149,IF('Klient och mobiltelefonlösning'!$H$86="128 GB",F150,IF('Klient och mobiltelefonlösning'!$H$86="256 GB",F151,0)))+IF('Klient och mobiltelefonlösning'!$I$86="Ja",F152,0)),0)</f>
        <v>0</v>
      </c>
      <c r="G156" s="7">
        <f>IF('Klient och mobiltelefonlösning'!$B$86&gt;0,'Klient och mobiltelefonlösning'!$B$86*(G141+IF('Klient och mobiltelefonlösning'!$C$86="Ja",G142,0)+IF('Klient och mobiltelefonlösning'!$D$86="Ja bifogat",G143,IF('Klient och mobiltelefonlösning'!$D$86="Ja monterat",G144,0))+IF('Klient och mobiltelefonlösning'!$E$86="Ja",G145,0)+IF('Klient och mobiltelefonlösning'!$F$86="Fodral baksida",G146,0)+IF('Klient och mobiltelefonlösning'!$F$86="Fodral hel",G147,0)+IF('Klient och mobiltelefonlösning'!$G$86="Ja",G148,0)+IF('Klient och mobiltelefonlösning'!$H$86="64 GB",G149,IF('Klient och mobiltelefonlösning'!$H$86="128 GB",G150,IF('Klient och mobiltelefonlösning'!$H$86="256 GB",G151,0)))+IF('Klient och mobiltelefonlösning'!$I$86="Ja",G152,0)),0)</f>
        <v>0</v>
      </c>
      <c r="H156" s="7">
        <f>IF('Klient och mobiltelefonlösning'!$B$86&gt;0,'Klient och mobiltelefonlösning'!$B$86*(H141+IF('Klient och mobiltelefonlösning'!$C$86="Ja",H142,0)+IF('Klient och mobiltelefonlösning'!$D$86="Ja bifogat",H143,IF('Klient och mobiltelefonlösning'!$D$86="Ja monterat",H144,0))+IF('Klient och mobiltelefonlösning'!$E$86="Ja",H145,0)+IF('Klient och mobiltelefonlösning'!$F$86="Fodral baksida",H146,0)+IF('Klient och mobiltelefonlösning'!$F$86="Fodral hel",H147,0)+IF('Klient och mobiltelefonlösning'!$G$86="Ja",H148,0)+IF('Klient och mobiltelefonlösning'!$H$86="64 GB",H149,IF('Klient och mobiltelefonlösning'!$H$86="128 GB",H150,IF('Klient och mobiltelefonlösning'!$H$86="256 GB",H151,0)))+IF('Klient och mobiltelefonlösning'!$I$86="Ja",H152,0)),0)</f>
        <v>0</v>
      </c>
      <c r="I156" s="16"/>
    </row>
    <row r="157" spans="1:9" ht="15" customHeight="1">
      <c r="A157" s="28"/>
      <c r="B157" s="7"/>
      <c r="C157" s="7"/>
      <c r="D157" s="7"/>
      <c r="E157" s="1"/>
      <c r="F157" s="1"/>
      <c r="G157" s="1"/>
      <c r="H157" s="1"/>
      <c r="I157" s="16"/>
    </row>
    <row r="158" spans="1:9" ht="15" customHeight="1">
      <c r="A158" s="28" t="s">
        <v>107</v>
      </c>
      <c r="B158" s="7">
        <f t="shared" ref="B158:H158" si="7">SUM(B154:B156)</f>
        <v>0</v>
      </c>
      <c r="C158" s="7">
        <f t="shared" si="7"/>
        <v>0</v>
      </c>
      <c r="D158" s="7">
        <f t="shared" si="7"/>
        <v>0</v>
      </c>
      <c r="E158" s="7">
        <f t="shared" si="7"/>
        <v>0</v>
      </c>
      <c r="F158" s="7">
        <f t="shared" si="7"/>
        <v>0</v>
      </c>
      <c r="G158" s="7">
        <f t="shared" si="7"/>
        <v>0</v>
      </c>
      <c r="H158" s="7">
        <f t="shared" si="7"/>
        <v>0</v>
      </c>
      <c r="I158" s="11"/>
    </row>
    <row r="159" spans="1:9" ht="15" customHeight="1">
      <c r="A159" s="9"/>
      <c r="B159" s="11"/>
      <c r="C159" s="11"/>
      <c r="D159" s="11"/>
      <c r="E159" s="3"/>
    </row>
    <row r="160" spans="1:9" ht="15" customHeight="1">
      <c r="A160" s="28" t="s">
        <v>61</v>
      </c>
      <c r="B160" s="1"/>
      <c r="C160" s="1"/>
      <c r="D160" s="1"/>
      <c r="E160" s="40"/>
      <c r="F160" s="40"/>
      <c r="G160" s="40"/>
    </row>
    <row r="161" spans="1:10">
      <c r="A161" s="66" t="s">
        <v>108</v>
      </c>
      <c r="B161" s="1" t="s">
        <v>594</v>
      </c>
      <c r="C161" s="1" t="s">
        <v>491</v>
      </c>
      <c r="D161" s="138" t="s">
        <v>623</v>
      </c>
      <c r="E161" s="1" t="s">
        <v>583</v>
      </c>
      <c r="F161" s="32" t="s">
        <v>623</v>
      </c>
      <c r="G161" s="1" t="s">
        <v>495</v>
      </c>
      <c r="H161" s="1" t="s">
        <v>611</v>
      </c>
    </row>
    <row r="162" spans="1:10">
      <c r="A162" s="66" t="s">
        <v>109</v>
      </c>
      <c r="B162" s="1" t="s">
        <v>595</v>
      </c>
      <c r="C162" s="1" t="s">
        <v>492</v>
      </c>
      <c r="D162" s="138" t="s">
        <v>624</v>
      </c>
      <c r="E162" s="1" t="s">
        <v>584</v>
      </c>
      <c r="F162" s="32" t="s">
        <v>624</v>
      </c>
      <c r="G162" s="1" t="s">
        <v>496</v>
      </c>
      <c r="H162" s="1" t="s">
        <v>612</v>
      </c>
    </row>
    <row r="163" spans="1:10">
      <c r="A163" s="2" t="s">
        <v>99</v>
      </c>
      <c r="B163" s="76">
        <v>11140.0272</v>
      </c>
      <c r="C163" s="76">
        <v>7517.7</v>
      </c>
      <c r="D163" s="76">
        <v>12030</v>
      </c>
      <c r="E163" s="76">
        <v>8300</v>
      </c>
      <c r="F163" s="76">
        <v>7188</v>
      </c>
      <c r="G163" s="76">
        <v>6498</v>
      </c>
      <c r="H163" s="76">
        <v>8041</v>
      </c>
      <c r="J163" s="16"/>
    </row>
    <row r="164" spans="1:10">
      <c r="A164" s="2" t="s">
        <v>176</v>
      </c>
      <c r="B164" s="76">
        <v>8154.8</v>
      </c>
      <c r="C164" s="76">
        <v>843</v>
      </c>
      <c r="D164" s="76">
        <v>960</v>
      </c>
      <c r="E164" s="76">
        <v>1020.8271020465507</v>
      </c>
      <c r="F164" s="76">
        <v>624</v>
      </c>
      <c r="G164" s="76">
        <v>669</v>
      </c>
      <c r="H164" s="76">
        <v>1119</v>
      </c>
      <c r="J164" s="16"/>
    </row>
    <row r="165" spans="1:10">
      <c r="A165" s="2" t="s">
        <v>87</v>
      </c>
      <c r="B165" s="76">
        <v>258.2</v>
      </c>
      <c r="C165" s="76">
        <v>268</v>
      </c>
      <c r="D165" s="76">
        <v>828</v>
      </c>
      <c r="E165" s="76">
        <v>250</v>
      </c>
      <c r="F165" s="76">
        <v>125</v>
      </c>
      <c r="G165" s="76">
        <v>248</v>
      </c>
      <c r="H165" s="76">
        <v>147</v>
      </c>
      <c r="I165" s="16"/>
    </row>
    <row r="166" spans="1:10">
      <c r="A166" s="2" t="s">
        <v>88</v>
      </c>
      <c r="B166" s="76">
        <v>292.572</v>
      </c>
      <c r="C166" s="76">
        <v>312</v>
      </c>
      <c r="D166" s="76">
        <v>900</v>
      </c>
      <c r="E166" s="76">
        <v>344.59445979487657</v>
      </c>
      <c r="F166" s="76">
        <v>185</v>
      </c>
      <c r="G166" s="76">
        <v>298</v>
      </c>
      <c r="H166" s="76">
        <v>171</v>
      </c>
      <c r="I166" s="16"/>
    </row>
    <row r="167" spans="1:10">
      <c r="A167" s="2" t="s">
        <v>167</v>
      </c>
      <c r="B167" s="76">
        <v>139.32</v>
      </c>
      <c r="C167" s="76">
        <v>143</v>
      </c>
      <c r="D167" s="76">
        <v>306</v>
      </c>
      <c r="E167" s="76">
        <v>110.36833231864375</v>
      </c>
      <c r="F167" s="76">
        <v>95</v>
      </c>
      <c r="G167" s="76">
        <v>149</v>
      </c>
      <c r="H167" s="76">
        <v>116</v>
      </c>
      <c r="I167" s="16"/>
    </row>
    <row r="168" spans="1:10">
      <c r="A168" s="2" t="s">
        <v>143</v>
      </c>
      <c r="B168" s="76">
        <v>134.67600000000002</v>
      </c>
      <c r="C168" s="76">
        <v>197</v>
      </c>
      <c r="D168" s="76">
        <v>2100</v>
      </c>
      <c r="E168" s="76">
        <v>262.5</v>
      </c>
      <c r="F168" s="76">
        <v>114</v>
      </c>
      <c r="G168" s="76">
        <v>125</v>
      </c>
      <c r="H168" s="76">
        <v>84</v>
      </c>
      <c r="I168" s="16"/>
    </row>
    <row r="169" spans="1:10">
      <c r="A169" s="2" t="s">
        <v>144</v>
      </c>
      <c r="B169" s="76">
        <v>289.476</v>
      </c>
      <c r="C169" s="76">
        <v>223</v>
      </c>
      <c r="D169" s="76">
        <v>1462</v>
      </c>
      <c r="E169" s="76">
        <v>454.8</v>
      </c>
      <c r="F169" s="76">
        <v>41</v>
      </c>
      <c r="G169" s="76">
        <v>199</v>
      </c>
      <c r="H169" s="76">
        <v>264</v>
      </c>
      <c r="I169" s="16"/>
    </row>
    <row r="170" spans="1:10">
      <c r="A170" s="2" t="s">
        <v>177</v>
      </c>
      <c r="B170" s="76">
        <v>445.82400000000007</v>
      </c>
      <c r="C170" s="76">
        <v>420</v>
      </c>
      <c r="D170" s="76">
        <v>240</v>
      </c>
      <c r="E170" s="76">
        <v>0</v>
      </c>
      <c r="F170" s="76">
        <v>300</v>
      </c>
      <c r="G170" s="76">
        <v>0</v>
      </c>
      <c r="H170" s="76">
        <v>0</v>
      </c>
      <c r="I170" s="16"/>
    </row>
    <row r="171" spans="1:10">
      <c r="A171" s="2" t="s">
        <v>149</v>
      </c>
      <c r="B171" s="76">
        <v>94.428000000000011</v>
      </c>
      <c r="C171" s="76">
        <v>111</v>
      </c>
      <c r="D171" s="76">
        <v>308</v>
      </c>
      <c r="E171" s="76">
        <v>98.105184283238884</v>
      </c>
      <c r="F171" s="76">
        <v>63</v>
      </c>
      <c r="G171" s="76">
        <v>90</v>
      </c>
      <c r="H171" s="76">
        <v>71</v>
      </c>
      <c r="I171" s="16"/>
    </row>
    <row r="172" spans="1:10">
      <c r="A172" s="2" t="s">
        <v>150</v>
      </c>
      <c r="B172" s="76">
        <v>191.95200000000003</v>
      </c>
      <c r="C172" s="76">
        <v>166</v>
      </c>
      <c r="D172" s="76">
        <v>617</v>
      </c>
      <c r="E172" s="76">
        <v>147.15777642485833</v>
      </c>
      <c r="F172" s="76">
        <v>209</v>
      </c>
      <c r="G172" s="76">
        <v>155</v>
      </c>
      <c r="H172" s="76">
        <v>153</v>
      </c>
      <c r="I172" s="16"/>
    </row>
    <row r="173" spans="1:10">
      <c r="A173" s="2" t="s">
        <v>151</v>
      </c>
      <c r="B173" s="76">
        <v>462.85200000000003</v>
      </c>
      <c r="C173" s="76">
        <v>344</v>
      </c>
      <c r="D173" s="76">
        <v>1265</v>
      </c>
      <c r="E173" s="76">
        <v>294.31555284971665</v>
      </c>
      <c r="F173" s="76">
        <v>312</v>
      </c>
      <c r="G173" s="76">
        <v>380</v>
      </c>
      <c r="H173" s="76">
        <v>298</v>
      </c>
      <c r="I173" s="16"/>
    </row>
    <row r="174" spans="1:10">
      <c r="A174" s="2" t="s">
        <v>163</v>
      </c>
      <c r="B174" s="76">
        <v>0</v>
      </c>
      <c r="C174" s="76">
        <v>25</v>
      </c>
      <c r="D174" s="76">
        <v>96</v>
      </c>
      <c r="E174" s="76">
        <v>47.826277338078953</v>
      </c>
      <c r="F174" s="76">
        <v>30</v>
      </c>
      <c r="G174" s="76">
        <v>35</v>
      </c>
      <c r="H174" s="76">
        <v>30</v>
      </c>
      <c r="I174" s="16"/>
    </row>
    <row r="175" spans="1:10">
      <c r="A175" s="9"/>
      <c r="B175" s="10"/>
      <c r="C175" s="10"/>
      <c r="D175" s="10"/>
      <c r="E175" s="3"/>
      <c r="I175" s="16"/>
    </row>
    <row r="176" spans="1:10">
      <c r="A176" s="28" t="s">
        <v>40</v>
      </c>
      <c r="B176" s="7">
        <f>IF('Klient och mobiltelefonlösning'!$B$92&gt;0,'Klient och mobiltelefonlösning'!$B$92*(B163+IF('Klient och mobiltelefonlösning'!$C$92="Ja",B164,0)+IF('Klient och mobiltelefonlösning'!$D$92="Ja bifogat",B165,IF('Klient och mobiltelefonlösning'!$D$92="Ja monterat",B166,0))+IF('Klient och mobiltelefonlösning'!$E$92="Ja",B167,0)+IF('Klient och mobiltelefonlösning'!$F$92="Fodral baksida",B168,IF('Klient och mobiltelefonlösning'!$F$92="Fodral hel",B169,0))+IF('Klient och mobiltelefonlösning'!$G$92="Ja",B170,0)+IF('Klient och mobiltelefonlösning'!$H$92="64 GB",B171,IF('Klient och mobiltelefonlösning'!$H$92="128 GB",B172,IF('Klient och mobiltelefonlösning'!$H$92="256 GB",B173,0)))+IF('Klient och mobiltelefonlösning'!$I$92="Ja",B174,0)),0)</f>
        <v>0</v>
      </c>
      <c r="C176" s="7">
        <f>IF('Klient och mobiltelefonlösning'!$B$92&gt;0,'Klient och mobiltelefonlösning'!$B$92*(C163+IF('Klient och mobiltelefonlösning'!$C$92="Ja",C164,0)+IF('Klient och mobiltelefonlösning'!$D$92="Ja bifogat",C165,IF('Klient och mobiltelefonlösning'!$D$92="Ja monterat",C166,0))+IF('Klient och mobiltelefonlösning'!$E$92="Ja",C167,0)+IF('Klient och mobiltelefonlösning'!$F$92="Fodral baksida",C168,IF('Klient och mobiltelefonlösning'!$F$92="Fodral hel",C169,0))+IF('Klient och mobiltelefonlösning'!$G$92="Ja",C170,0)+IF('Klient och mobiltelefonlösning'!$H$92="64 GB",C171,IF('Klient och mobiltelefonlösning'!$H$92="128 GB",C172,IF('Klient och mobiltelefonlösning'!$H$92="256 GB",C173,0)))+IF('Klient och mobiltelefonlösning'!$I$92="Ja",C174,0)),0)</f>
        <v>0</v>
      </c>
      <c r="D176" s="7">
        <f>IF('Klient och mobiltelefonlösning'!$B$92&gt;0,'Klient och mobiltelefonlösning'!$B$92*(D163+IF('Klient och mobiltelefonlösning'!$C$92="Ja",D164,0)+IF('Klient och mobiltelefonlösning'!$D$92="Ja bifogat",D165,IF('Klient och mobiltelefonlösning'!$D$92="Ja monterat",D166,0))+IF('Klient och mobiltelefonlösning'!$E$92="Ja",D167,0)+IF('Klient och mobiltelefonlösning'!$F$92="Fodral baksida",D168,IF('Klient och mobiltelefonlösning'!$F$92="Fodral hel",D169,0))+IF('Klient och mobiltelefonlösning'!$G$92="Ja",D170,0)+IF('Klient och mobiltelefonlösning'!$H$92="64 GB",D171,IF('Klient och mobiltelefonlösning'!$H$92="128 GB",D172,IF('Klient och mobiltelefonlösning'!$H$92="256 GB",D173,0)))+IF('Klient och mobiltelefonlösning'!$I$92="Ja",D174,0)),0)</f>
        <v>0</v>
      </c>
      <c r="E176" s="7">
        <f>IF('Klient och mobiltelefonlösning'!$B$92&gt;0,'Klient och mobiltelefonlösning'!$B$92*(E163+IF('Klient och mobiltelefonlösning'!$C$92="Ja",E164,0)+IF('Klient och mobiltelefonlösning'!$D$92="Ja bifogat",E165,IF('Klient och mobiltelefonlösning'!$D$92="Ja monterat",E166,0))+IF('Klient och mobiltelefonlösning'!$E$92="Ja",E167,0)+IF('Klient och mobiltelefonlösning'!$F$92="Fodral baksida",E168,IF('Klient och mobiltelefonlösning'!$F$92="Fodral hel",E169,0))+IF('Klient och mobiltelefonlösning'!$G$92="Ja",E170,0)+IF('Klient och mobiltelefonlösning'!$H$92="64 GB",E171,IF('Klient och mobiltelefonlösning'!$H$92="128 GB",E172,IF('Klient och mobiltelefonlösning'!$H$92="256 GB",E173,0)))+IF('Klient och mobiltelefonlösning'!$I$92="Ja",E174,0)),0)</f>
        <v>0</v>
      </c>
      <c r="F176" s="7">
        <f>IF('Klient och mobiltelefonlösning'!$B$92&gt;0,'Klient och mobiltelefonlösning'!$B$92*(F163+IF('Klient och mobiltelefonlösning'!$C$92="Ja",F164,0)+IF('Klient och mobiltelefonlösning'!$D$92="Ja bifogat",F165,IF('Klient och mobiltelefonlösning'!$D$92="Ja monterat",F166,0))+IF('Klient och mobiltelefonlösning'!$E$92="Ja",F167,0)+IF('Klient och mobiltelefonlösning'!$F$92="Fodral baksida",F168,IF('Klient och mobiltelefonlösning'!$F$92="Fodral hel",F169,0))+IF('Klient och mobiltelefonlösning'!$G$92="Ja",F170,0)+IF('Klient och mobiltelefonlösning'!$H$92="64 GB",F171,IF('Klient och mobiltelefonlösning'!$H$92="128 GB",F172,IF('Klient och mobiltelefonlösning'!$H$92="256 GB",F173,0)))+IF('Klient och mobiltelefonlösning'!$I$92="Ja",F174,0)),0)</f>
        <v>0</v>
      </c>
      <c r="G176" s="7">
        <f>IF('Klient och mobiltelefonlösning'!$B$92&gt;0,'Klient och mobiltelefonlösning'!$B$92*(G163+IF('Klient och mobiltelefonlösning'!$C$92="Ja",G164,0)+IF('Klient och mobiltelefonlösning'!$D$92="Ja bifogat",G165,IF('Klient och mobiltelefonlösning'!$D$92="Ja monterat",G166,0))+IF('Klient och mobiltelefonlösning'!$E$92="Ja",G167,0)+IF('Klient och mobiltelefonlösning'!$F$92="Fodral baksida",G168,IF('Klient och mobiltelefonlösning'!$F$92="Fodral hel",G169,0))+IF('Klient och mobiltelefonlösning'!$G$92="Ja",G170,0)+IF('Klient och mobiltelefonlösning'!$H$92="64 GB",G171,IF('Klient och mobiltelefonlösning'!$H$92="128 GB",G172,IF('Klient och mobiltelefonlösning'!$H$92="256 GB",G173,0)))+IF('Klient och mobiltelefonlösning'!$I$92="Ja",G174,0)),0)</f>
        <v>0</v>
      </c>
      <c r="H176" s="7">
        <f>IF('Klient och mobiltelefonlösning'!$B$92&gt;0,'Klient och mobiltelefonlösning'!$B$92*(H163+IF('Klient och mobiltelefonlösning'!$C$92="Ja",H164,0)+IF('Klient och mobiltelefonlösning'!$D$92="Ja bifogat",H165,IF('Klient och mobiltelefonlösning'!$D$92="Ja monterat",H166,0))+IF('Klient och mobiltelefonlösning'!$E$92="Ja",H167,0)+IF('Klient och mobiltelefonlösning'!$F$92="Fodral baksida",H168,IF('Klient och mobiltelefonlösning'!$F$92="Fodral hel",H169,0))+IF('Klient och mobiltelefonlösning'!$G$92="Ja",H170,0)+IF('Klient och mobiltelefonlösning'!$H$92="64 GB",H171,IF('Klient och mobiltelefonlösning'!$H$92="128 GB",H172,IF('Klient och mobiltelefonlösning'!$H$92="256 GB",H173,0)))+IF('Klient och mobiltelefonlösning'!$I$92="Ja",H174,0)),0)</f>
        <v>0</v>
      </c>
      <c r="I176" s="16"/>
    </row>
    <row r="177" spans="1:10">
      <c r="A177" s="28" t="s">
        <v>41</v>
      </c>
      <c r="B177" s="7">
        <f>IF('Klient och mobiltelefonlösning'!$B$93&gt;0,'Klient och mobiltelefonlösning'!$B$93*(B163+IF('Klient och mobiltelefonlösning'!$C$93="Ja",B164,0)+IF('Klient och mobiltelefonlösning'!$D$93="Ja bifogat",B165,IF('Klient och mobiltelefonlösning'!$D$93="Ja monterat",B166,0))+IF('Klient och mobiltelefonlösning'!$E$93="Ja",B167,0)+IF('Klient och mobiltelefonlösning'!$F$93="Fodral baksida",B168,IF('Klient och mobiltelefonlösning'!$F$93="Fodral hel",B169,0))+IF('Klient och mobiltelefonlösning'!$G$93="Ja",B170,0)+IF('Klient och mobiltelefonlösning'!$H$93="64 GB",B171,IF('Klient och mobiltelefonlösning'!$H$93="128 GB",B172,IF('Klient och mobiltelefonlösning'!$H$93="256 GB",B173,0)))+IF('Klient och mobiltelefonlösning'!$I$93="Ja",B174,0)),0)</f>
        <v>0</v>
      </c>
      <c r="C177" s="7">
        <f>IF('Klient och mobiltelefonlösning'!$B$93&gt;0,'Klient och mobiltelefonlösning'!$B$93*(C163+IF('Klient och mobiltelefonlösning'!$C$93="Ja",C164,0)+IF('Klient och mobiltelefonlösning'!$D$93="Ja bifogat",C165,IF('Klient och mobiltelefonlösning'!$D$93="Ja monterat",C166,0))+IF('Klient och mobiltelefonlösning'!$E$93="Ja",C167,0)+IF('Klient och mobiltelefonlösning'!$F$93="Fodral baksida",C168,IF('Klient och mobiltelefonlösning'!$F$93="Fodral hel",C169,0))+IF('Klient och mobiltelefonlösning'!$G$93="Ja",C170,0)+IF('Klient och mobiltelefonlösning'!$H$93="64 GB",C171,IF('Klient och mobiltelefonlösning'!$H$93="128 GB",C172,IF('Klient och mobiltelefonlösning'!$H$93="256 GB",C173,0)))+IF('Klient och mobiltelefonlösning'!$I$93="Ja",C174,0)),0)</f>
        <v>0</v>
      </c>
      <c r="D177" s="7">
        <f>IF('Klient och mobiltelefonlösning'!$B$93&gt;0,'Klient och mobiltelefonlösning'!$B$93*(D163+IF('Klient och mobiltelefonlösning'!$C$93="Ja",D164,0)+IF('Klient och mobiltelefonlösning'!$D$93="Ja bifogat",D165,IF('Klient och mobiltelefonlösning'!$D$93="Ja monterat",D166,0))+IF('Klient och mobiltelefonlösning'!$E$93="Ja",D167,0)+IF('Klient och mobiltelefonlösning'!$F$93="Fodral baksida",D168,IF('Klient och mobiltelefonlösning'!$F$93="Fodral hel",D169,0))+IF('Klient och mobiltelefonlösning'!$G$93="Ja",D170,0)+IF('Klient och mobiltelefonlösning'!$H$93="64 GB",D171,IF('Klient och mobiltelefonlösning'!$H$93="128 GB",D172,IF('Klient och mobiltelefonlösning'!$H$93="256 GB",D173,0)))+IF('Klient och mobiltelefonlösning'!$I$93="Ja",D174,0)),0)</f>
        <v>0</v>
      </c>
      <c r="E177" s="7">
        <f>IF('Klient och mobiltelefonlösning'!$B$93&gt;0,'Klient och mobiltelefonlösning'!$B$93*(E163+IF('Klient och mobiltelefonlösning'!$C$93="Ja",E164,0)+IF('Klient och mobiltelefonlösning'!$D$93="Ja bifogat",E165,IF('Klient och mobiltelefonlösning'!$D$93="Ja monterat",E166,0))+IF('Klient och mobiltelefonlösning'!$E$93="Ja",E167,0)+IF('Klient och mobiltelefonlösning'!$F$93="Fodral baksida",E168,IF('Klient och mobiltelefonlösning'!$F$93="Fodral hel",E169,0))+IF('Klient och mobiltelefonlösning'!$G$93="Ja",E170,0)+IF('Klient och mobiltelefonlösning'!$H$93="64 GB",E171,IF('Klient och mobiltelefonlösning'!$H$93="128 GB",E172,IF('Klient och mobiltelefonlösning'!$H$93="256 GB",E173,0)))+IF('Klient och mobiltelefonlösning'!$I$93="Ja",E174,0)),0)</f>
        <v>0</v>
      </c>
      <c r="F177" s="7">
        <f>IF('Klient och mobiltelefonlösning'!$B$93&gt;0,'Klient och mobiltelefonlösning'!$B$93*(F163+IF('Klient och mobiltelefonlösning'!$C$93="Ja",F164,0)+IF('Klient och mobiltelefonlösning'!$D$93="Ja bifogat",F165,IF('Klient och mobiltelefonlösning'!$D$93="Ja monterat",F166,0))+IF('Klient och mobiltelefonlösning'!$E$93="Ja",F167,0)+IF('Klient och mobiltelefonlösning'!$F$93="Fodral baksida",F168,IF('Klient och mobiltelefonlösning'!$F$93="Fodral hel",F169,0))+IF('Klient och mobiltelefonlösning'!$G$93="Ja",F170,0)+IF('Klient och mobiltelefonlösning'!$H$93="64 GB",F171,IF('Klient och mobiltelefonlösning'!$H$93="128 GB",F172,IF('Klient och mobiltelefonlösning'!$H$93="256 GB",F173,0)))+IF('Klient och mobiltelefonlösning'!$I$93="Ja",F174,0)),0)</f>
        <v>0</v>
      </c>
      <c r="G177" s="7">
        <f>IF('Klient och mobiltelefonlösning'!$B$93&gt;0,'Klient och mobiltelefonlösning'!$B$93*(G163+IF('Klient och mobiltelefonlösning'!$C$93="Ja",G164,0)+IF('Klient och mobiltelefonlösning'!$D$93="Ja bifogat",G165,IF('Klient och mobiltelefonlösning'!$D$93="Ja monterat",G166,0))+IF('Klient och mobiltelefonlösning'!$E$93="Ja",G167,0)+IF('Klient och mobiltelefonlösning'!$F$93="Fodral baksida",G168,IF('Klient och mobiltelefonlösning'!$F$93="Fodral hel",G169,0))+IF('Klient och mobiltelefonlösning'!$G$93="Ja",G170,0)+IF('Klient och mobiltelefonlösning'!$H$93="64 GB",G171,IF('Klient och mobiltelefonlösning'!$H$93="128 GB",G172,IF('Klient och mobiltelefonlösning'!$H$93="256 GB",G173,0)))+IF('Klient och mobiltelefonlösning'!$I$93="Ja",G174,0)),0)</f>
        <v>0</v>
      </c>
      <c r="H177" s="7">
        <f>IF('Klient och mobiltelefonlösning'!$B$93&gt;0,'Klient och mobiltelefonlösning'!$B$93*(H163+IF('Klient och mobiltelefonlösning'!$C$93="Ja",H164,0)+IF('Klient och mobiltelefonlösning'!$D$93="Ja bifogat",H165,IF('Klient och mobiltelefonlösning'!$D$93="Ja monterat",H166,0))+IF('Klient och mobiltelefonlösning'!$E$93="Ja",H167,0)+IF('Klient och mobiltelefonlösning'!$F$93="Fodral baksida",H168,IF('Klient och mobiltelefonlösning'!$F$93="Fodral hel",H169,0))+IF('Klient och mobiltelefonlösning'!$G$93="Ja",H170,0)+IF('Klient och mobiltelefonlösning'!$H$93="64 GB",H171,IF('Klient och mobiltelefonlösning'!$H$93="128 GB",H172,IF('Klient och mobiltelefonlösning'!$H$93="256 GB",H173,0)))+IF('Klient och mobiltelefonlösning'!$I$93="Ja",H174,0)),0)</f>
        <v>0</v>
      </c>
      <c r="I177" s="16"/>
    </row>
    <row r="178" spans="1:10">
      <c r="A178" s="28" t="s">
        <v>141</v>
      </c>
      <c r="B178" s="7">
        <f>IF('Klient och mobiltelefonlösning'!$B$94&gt;0,'Klient och mobiltelefonlösning'!$B$94*(B163+IF('Klient och mobiltelefonlösning'!$C$94="Ja",B164,0)+IF('Klient och mobiltelefonlösning'!$D$94="Ja bifogat",B165,IF('Klient och mobiltelefonlösning'!$D$94="Ja monterat",B166,0))+IF('Klient och mobiltelefonlösning'!$E$94="Ja",B167,0)+IF('Klient och mobiltelefonlösning'!$F$94="Fodral baksida",B168,IF('Klient och mobiltelefonlösning'!$F$94="Fodral hel",B169,0))+IF('Klient och mobiltelefonlösning'!$G$94="Ja",B170,0)+IF('Klient och mobiltelefonlösning'!$H$94="64 GB",B171,IF('Klient och mobiltelefonlösning'!$H$94="128 GB",B172,IF('Klient och mobiltelefonlösning'!$H$94="256 GB",B173,0)))+IF('Klient och mobiltelefonlösning'!$I$94="Ja",B174,0)),0)</f>
        <v>0</v>
      </c>
      <c r="C178" s="7">
        <f>IF('Klient och mobiltelefonlösning'!$B$94&gt;0,'Klient och mobiltelefonlösning'!$B$94*(C163+IF('Klient och mobiltelefonlösning'!$C$94="Ja",C164,0)+IF('Klient och mobiltelefonlösning'!$D$94="Ja bifogat",C165,IF('Klient och mobiltelefonlösning'!$D$94="Ja monterat",C166,0))+IF('Klient och mobiltelefonlösning'!$E$94="Ja",C167,0)+IF('Klient och mobiltelefonlösning'!$F$94="Fodral baksida",C168,IF('Klient och mobiltelefonlösning'!$F$94="Fodral hel",C169,0))+IF('Klient och mobiltelefonlösning'!$G$94="Ja",C170,0)+IF('Klient och mobiltelefonlösning'!$H$94="64 GB",C171,IF('Klient och mobiltelefonlösning'!$H$94="128 GB",C172,IF('Klient och mobiltelefonlösning'!$H$94="256 GB",C173,0)))+IF('Klient och mobiltelefonlösning'!$I$94="Ja",C174,0)),0)</f>
        <v>0</v>
      </c>
      <c r="D178" s="7">
        <f>IF('Klient och mobiltelefonlösning'!$B$94&gt;0,'Klient och mobiltelefonlösning'!$B$94*(D163+IF('Klient och mobiltelefonlösning'!$C$94="Ja",D164,0)+IF('Klient och mobiltelefonlösning'!$D$94="Ja bifogat",D165,IF('Klient och mobiltelefonlösning'!$D$94="Ja monterat",D166,0))+IF('Klient och mobiltelefonlösning'!$E$94="Ja",D167,0)+IF('Klient och mobiltelefonlösning'!$F$94="Fodral baksida",D168,IF('Klient och mobiltelefonlösning'!$F$94="Fodral hel",D169,0))+IF('Klient och mobiltelefonlösning'!$G$94="Ja",D170,0)+IF('Klient och mobiltelefonlösning'!$H$94="64 GB",D171,IF('Klient och mobiltelefonlösning'!$H$94="128 GB",D172,IF('Klient och mobiltelefonlösning'!$H$94="256 GB",D173,0)))+IF('Klient och mobiltelefonlösning'!$I$94="Ja",D174,0)),0)</f>
        <v>0</v>
      </c>
      <c r="E178" s="7">
        <f>IF('Klient och mobiltelefonlösning'!$B$94&gt;0,'Klient och mobiltelefonlösning'!$B$94*(E163+IF('Klient och mobiltelefonlösning'!$C$94="Ja",E164,0)+IF('Klient och mobiltelefonlösning'!$D$94="Ja bifogat",E165,IF('Klient och mobiltelefonlösning'!$D$94="Ja monterat",E166,0))+IF('Klient och mobiltelefonlösning'!$E$94="Ja",E167,0)+IF('Klient och mobiltelefonlösning'!$F$94="Fodral baksida",E168,IF('Klient och mobiltelefonlösning'!$F$94="Fodral hel",E169,0))+IF('Klient och mobiltelefonlösning'!$G$94="Ja",E170,0)+IF('Klient och mobiltelefonlösning'!$H$94="64 GB",E171,IF('Klient och mobiltelefonlösning'!$H$94="128 GB",E172,IF('Klient och mobiltelefonlösning'!$H$94="256 GB",E173,0)))+IF('Klient och mobiltelefonlösning'!$I$94="Ja",E174,0)),0)</f>
        <v>0</v>
      </c>
      <c r="F178" s="7">
        <f>IF('Klient och mobiltelefonlösning'!$B$94&gt;0,'Klient och mobiltelefonlösning'!$B$94*(F163+IF('Klient och mobiltelefonlösning'!$C$94="Ja",F164,0)+IF('Klient och mobiltelefonlösning'!$D$94="Ja bifogat",F165,IF('Klient och mobiltelefonlösning'!$D$94="Ja monterat",F166,0))+IF('Klient och mobiltelefonlösning'!$E$94="Ja",F167,0)+IF('Klient och mobiltelefonlösning'!$F$94="Fodral baksida",F168,IF('Klient och mobiltelefonlösning'!$F$94="Fodral hel",F169,0))+IF('Klient och mobiltelefonlösning'!$G$94="Ja",F170,0)+IF('Klient och mobiltelefonlösning'!$H$94="64 GB",F171,IF('Klient och mobiltelefonlösning'!$H$94="128 GB",F172,IF('Klient och mobiltelefonlösning'!$H$94="256 GB",F173,0)))+IF('Klient och mobiltelefonlösning'!$I$94="Ja",F174,0)),0)</f>
        <v>0</v>
      </c>
      <c r="G178" s="7">
        <f>IF('Klient och mobiltelefonlösning'!$B$94&gt;0,'Klient och mobiltelefonlösning'!$B$94*(G163+IF('Klient och mobiltelefonlösning'!$C$94="Ja",G164,0)+IF('Klient och mobiltelefonlösning'!$D$94="Ja bifogat",G165,IF('Klient och mobiltelefonlösning'!$D$94="Ja monterat",G166,0))+IF('Klient och mobiltelefonlösning'!$E$94="Ja",G167,0)+IF('Klient och mobiltelefonlösning'!$F$94="Fodral baksida",G168,IF('Klient och mobiltelefonlösning'!$F$94="Fodral hel",G169,0))+IF('Klient och mobiltelefonlösning'!$G$94="Ja",G170,0)+IF('Klient och mobiltelefonlösning'!$H$94="64 GB",G171,IF('Klient och mobiltelefonlösning'!$H$94="128 GB",G172,IF('Klient och mobiltelefonlösning'!$H$94="256 GB",G173,0)))+IF('Klient och mobiltelefonlösning'!$I$94="Ja",G174,0)),0)</f>
        <v>0</v>
      </c>
      <c r="H178" s="7">
        <f>IF('Klient och mobiltelefonlösning'!$B$94&gt;0,'Klient och mobiltelefonlösning'!$B$94*(H163+IF('Klient och mobiltelefonlösning'!$C$94="Ja",H164,0)+IF('Klient och mobiltelefonlösning'!$D$94="Ja bifogat",H165,IF('Klient och mobiltelefonlösning'!$D$94="Ja monterat",H166,0))+IF('Klient och mobiltelefonlösning'!$E$94="Ja",H167,0)+IF('Klient och mobiltelefonlösning'!$F$94="Fodral baksida",H168,IF('Klient och mobiltelefonlösning'!$F$94="Fodral hel",H169,0))+IF('Klient och mobiltelefonlösning'!$G$94="Ja",H170,0)+IF('Klient och mobiltelefonlösning'!$H$94="64 GB",H171,IF('Klient och mobiltelefonlösning'!$H$94="128 GB",H172,IF('Klient och mobiltelefonlösning'!$H$94="256 GB",H173,0)))+IF('Klient och mobiltelefonlösning'!$I$94="Ja",H174,0)),0)</f>
        <v>0</v>
      </c>
      <c r="I178" s="16"/>
    </row>
    <row r="179" spans="1:10" ht="14.25" customHeight="1">
      <c r="A179" s="28"/>
      <c r="B179" s="7"/>
      <c r="C179" s="7"/>
      <c r="D179" s="7"/>
      <c r="E179" s="1"/>
      <c r="F179" s="1"/>
      <c r="G179" s="1"/>
      <c r="H179" s="1"/>
    </row>
    <row r="180" spans="1:10">
      <c r="A180" s="28" t="s">
        <v>110</v>
      </c>
      <c r="B180" s="7">
        <f t="shared" ref="B180:H180" si="8">SUM(B176:B178)</f>
        <v>0</v>
      </c>
      <c r="C180" s="7">
        <f t="shared" si="8"/>
        <v>0</v>
      </c>
      <c r="D180" s="7">
        <f t="shared" si="8"/>
        <v>0</v>
      </c>
      <c r="E180" s="7">
        <f t="shared" si="8"/>
        <v>0</v>
      </c>
      <c r="F180" s="7">
        <f t="shared" si="8"/>
        <v>0</v>
      </c>
      <c r="G180" s="7">
        <f t="shared" si="8"/>
        <v>0</v>
      </c>
      <c r="H180" s="7">
        <f t="shared" si="8"/>
        <v>0</v>
      </c>
      <c r="I180" s="11"/>
    </row>
    <row r="181" spans="1:10">
      <c r="A181" s="9"/>
      <c r="B181" s="11"/>
      <c r="C181" s="11"/>
      <c r="D181" s="11"/>
      <c r="E181" s="3"/>
    </row>
    <row r="182" spans="1:10">
      <c r="A182" s="9" t="s">
        <v>124</v>
      </c>
      <c r="F182" s="4"/>
      <c r="G182" s="4"/>
    </row>
    <row r="183" spans="1:10">
      <c r="A183" s="66" t="s">
        <v>125</v>
      </c>
      <c r="B183" s="1" t="s">
        <v>572</v>
      </c>
      <c r="C183" s="1" t="s">
        <v>578</v>
      </c>
      <c r="D183" s="1" t="s">
        <v>625</v>
      </c>
      <c r="E183" s="1" t="s">
        <v>521</v>
      </c>
      <c r="F183" s="32" t="s">
        <v>613</v>
      </c>
      <c r="G183" s="130" t="s">
        <v>473</v>
      </c>
      <c r="H183" s="1" t="s">
        <v>473</v>
      </c>
    </row>
    <row r="184" spans="1:10">
      <c r="A184" s="66" t="s">
        <v>126</v>
      </c>
      <c r="B184" s="1" t="s">
        <v>573</v>
      </c>
      <c r="C184" s="1" t="s">
        <v>567</v>
      </c>
      <c r="D184" s="1" t="s">
        <v>626</v>
      </c>
      <c r="E184" s="1" t="s">
        <v>522</v>
      </c>
      <c r="F184" s="32" t="s">
        <v>614</v>
      </c>
      <c r="G184" s="130" t="s">
        <v>507</v>
      </c>
      <c r="H184" s="1" t="s">
        <v>474</v>
      </c>
    </row>
    <row r="185" spans="1:10">
      <c r="A185" s="2" t="s">
        <v>127</v>
      </c>
      <c r="B185" s="76">
        <v>12995.7696</v>
      </c>
      <c r="C185" s="76">
        <v>11105</v>
      </c>
      <c r="D185" s="76">
        <v>13240</v>
      </c>
      <c r="E185" s="76">
        <v>11122.9348321079</v>
      </c>
      <c r="F185" s="76">
        <v>9907</v>
      </c>
      <c r="G185" s="76">
        <v>8885</v>
      </c>
      <c r="H185" s="76">
        <v>9751</v>
      </c>
      <c r="I185" s="16"/>
      <c r="J185" s="16"/>
    </row>
    <row r="186" spans="1:10">
      <c r="A186" s="2" t="s">
        <v>128</v>
      </c>
      <c r="B186" s="76">
        <v>14955.537600000001</v>
      </c>
      <c r="C186" s="76">
        <v>14023</v>
      </c>
      <c r="D186" s="76">
        <v>15043</v>
      </c>
      <c r="E186" s="76">
        <v>12778.459816887556</v>
      </c>
      <c r="F186" s="76">
        <v>11397</v>
      </c>
      <c r="G186" s="76">
        <v>10087</v>
      </c>
      <c r="H186" s="76">
        <v>11078.4</v>
      </c>
      <c r="I186" s="16"/>
      <c r="J186" s="16"/>
    </row>
    <row r="187" spans="1:10">
      <c r="A187" s="2" t="s">
        <v>129</v>
      </c>
      <c r="B187" s="76">
        <v>1617.66</v>
      </c>
      <c r="C187" s="76">
        <v>1399</v>
      </c>
      <c r="D187" s="76">
        <v>2388</v>
      </c>
      <c r="E187" s="76">
        <v>1220.1832295227837</v>
      </c>
      <c r="F187" s="76">
        <v>1000</v>
      </c>
      <c r="G187" s="76">
        <v>995</v>
      </c>
      <c r="H187" s="76">
        <v>1053</v>
      </c>
      <c r="I187" s="16"/>
    </row>
    <row r="188" spans="1:10">
      <c r="A188" s="2" t="s">
        <v>167</v>
      </c>
      <c r="B188" s="76">
        <v>317.34000000000003</v>
      </c>
      <c r="C188" s="76">
        <v>211</v>
      </c>
      <c r="D188" s="76">
        <v>702</v>
      </c>
      <c r="E188" s="76">
        <v>266.11031236828546</v>
      </c>
      <c r="F188" s="76">
        <v>200</v>
      </c>
      <c r="G188" s="76">
        <v>195</v>
      </c>
      <c r="H188" s="76">
        <v>207</v>
      </c>
      <c r="I188" s="16"/>
    </row>
    <row r="189" spans="1:10">
      <c r="A189" s="2" t="s">
        <v>130</v>
      </c>
      <c r="B189" s="76">
        <v>130.03200000000001</v>
      </c>
      <c r="C189" s="76">
        <v>199</v>
      </c>
      <c r="D189" s="76">
        <v>479</v>
      </c>
      <c r="E189" s="76">
        <v>121.40516555050812</v>
      </c>
      <c r="F189" s="76">
        <v>98</v>
      </c>
      <c r="G189" s="76">
        <v>88</v>
      </c>
      <c r="H189" s="76">
        <v>90</v>
      </c>
      <c r="I189" s="16"/>
    </row>
    <row r="190" spans="1:10">
      <c r="A190" s="2" t="s">
        <v>83</v>
      </c>
      <c r="B190" s="76">
        <v>61.92</v>
      </c>
      <c r="C190" s="76">
        <v>138</v>
      </c>
      <c r="D190" s="76">
        <v>263</v>
      </c>
      <c r="E190" s="76">
        <v>84.615721444293541</v>
      </c>
      <c r="F190" s="76">
        <v>62</v>
      </c>
      <c r="G190" s="76">
        <v>68</v>
      </c>
      <c r="H190" s="76">
        <v>45</v>
      </c>
      <c r="I190" s="16"/>
    </row>
    <row r="191" spans="1:10">
      <c r="A191" s="2" t="s">
        <v>131</v>
      </c>
      <c r="B191" s="76">
        <v>215.17200000000003</v>
      </c>
      <c r="C191" s="76">
        <v>274</v>
      </c>
      <c r="D191" s="76">
        <v>1800</v>
      </c>
      <c r="E191" s="76">
        <v>132.44199878237248</v>
      </c>
      <c r="F191" s="76">
        <v>355</v>
      </c>
      <c r="G191" s="76">
        <v>250</v>
      </c>
      <c r="H191" s="76">
        <v>166</v>
      </c>
      <c r="I191" s="16"/>
    </row>
    <row r="192" spans="1:10">
      <c r="A192" s="9"/>
      <c r="B192" s="10"/>
      <c r="C192" s="10"/>
      <c r="D192" s="10"/>
      <c r="E192" s="3"/>
    </row>
    <row r="193" spans="1:10">
      <c r="A193" s="28" t="s">
        <v>40</v>
      </c>
      <c r="B193" s="7">
        <f>IF('Klient och mobiltelefonlösning'!$B$100&gt;0,'Klient och mobiltelefonlösning'!$B$100*(IF('Klient och mobiltelefonlösning'!$C$100="Ja",B186,B185)+IF('Klient och mobiltelefonlösning'!$D$100="Ja",B187)+IF('Klient och mobiltelefonlösning'!$E$100="Ja",B188)+IF('Klient och mobiltelefonlösning'!$F$100="Väska",B189,IF('Klient och mobiltelefonlösning'!$F$100="Fodral",B190,))+IF('Klient och mobiltelefonlösning'!$G$100="Ja",B191)),0)</f>
        <v>0</v>
      </c>
      <c r="C193" s="7">
        <f>IF('Klient och mobiltelefonlösning'!$B$100&gt;0,'Klient och mobiltelefonlösning'!$B$100*(IF('Klient och mobiltelefonlösning'!$C$100="Ja",C186,C185)+IF('Klient och mobiltelefonlösning'!$D$100="Ja",C187)+IF('Klient och mobiltelefonlösning'!$E$100="Ja",C188)+IF('Klient och mobiltelefonlösning'!$F$100="Väska",C189,IF('Klient och mobiltelefonlösning'!$F$100="Fodral",C190,))+IF('Klient och mobiltelefonlösning'!$G$100="Ja",C191)),0)</f>
        <v>0</v>
      </c>
      <c r="D193" s="7">
        <f>IF('Klient och mobiltelefonlösning'!$B$100&gt;0,'Klient och mobiltelefonlösning'!$B$100*(IF('Klient och mobiltelefonlösning'!$C$100="Ja",D186,D185)+IF('Klient och mobiltelefonlösning'!$D$100="Ja",D187)+IF('Klient och mobiltelefonlösning'!$E$100="Ja",D188)+IF('Klient och mobiltelefonlösning'!$F$100="Väska",D189,IF('Klient och mobiltelefonlösning'!$F$100="Fodral",D190,))+IF('Klient och mobiltelefonlösning'!$G$100="Ja",D191)),0)</f>
        <v>0</v>
      </c>
      <c r="E193" s="7">
        <f>IF('Klient och mobiltelefonlösning'!$B$100&gt;0,'Klient och mobiltelefonlösning'!$B$100*(IF('Klient och mobiltelefonlösning'!$C$100="Ja",E186,E185)+IF('Klient och mobiltelefonlösning'!$D$100="Ja",E187)+IF('Klient och mobiltelefonlösning'!$E$100="Ja",E188)+IF('Klient och mobiltelefonlösning'!$F$100="Väska",E189,IF('Klient och mobiltelefonlösning'!$F$100="Fodral",E190,))+IF('Klient och mobiltelefonlösning'!$G$100="Ja",E191)),0)</f>
        <v>0</v>
      </c>
      <c r="F193" s="7">
        <f>IF('Klient och mobiltelefonlösning'!$B$100&gt;0,'Klient och mobiltelefonlösning'!$B$100*(IF('Klient och mobiltelefonlösning'!$C$100="Ja",F186,F185)+IF('Klient och mobiltelefonlösning'!$D$100="Ja",F187)+IF('Klient och mobiltelefonlösning'!$E$100="Ja",F188)+IF('Klient och mobiltelefonlösning'!$F$100="Väska",F189,IF('Klient och mobiltelefonlösning'!$F$100="Fodral",F190,))+IF('Klient och mobiltelefonlösning'!$G$100="Ja",F191)),0)</f>
        <v>0</v>
      </c>
      <c r="G193" s="7">
        <f>IF('Klient och mobiltelefonlösning'!$B$100&gt;0,'Klient och mobiltelefonlösning'!$B$100*(IF('Klient och mobiltelefonlösning'!$C$100="Ja",G186,G185)+IF('Klient och mobiltelefonlösning'!$D$100="Ja",G187)+IF('Klient och mobiltelefonlösning'!$E$100="Ja",G188)+IF('Klient och mobiltelefonlösning'!$F$100="Väska",G189,IF('Klient och mobiltelefonlösning'!$F$100="Fodral",G190,))+IF('Klient och mobiltelefonlösning'!$G$100="Ja",G191)),0)</f>
        <v>0</v>
      </c>
      <c r="H193" s="7">
        <f>IF('Klient och mobiltelefonlösning'!$B$100&gt;0,'Klient och mobiltelefonlösning'!$B$100*(IF('Klient och mobiltelefonlösning'!$C$100="Ja",H186,H185)+IF('Klient och mobiltelefonlösning'!$D$100="Ja",H187)+IF('Klient och mobiltelefonlösning'!$E$100="Ja",H188)+IF('Klient och mobiltelefonlösning'!$F$100="Väska",H189,IF('Klient och mobiltelefonlösning'!$F$100="Fodral",H190,))+IF('Klient och mobiltelefonlösning'!$G$100="Ja",H191)),0)</f>
        <v>0</v>
      </c>
      <c r="I193" s="11"/>
    </row>
    <row r="194" spans="1:10">
      <c r="A194" s="28" t="s">
        <v>41</v>
      </c>
      <c r="B194" s="7">
        <f>IF('Klient och mobiltelefonlösning'!$B$101&gt;0,'Klient och mobiltelefonlösning'!$B$101*(IF('Klient och mobiltelefonlösning'!$C$101="Ja",B186,B185)+IF('Klient och mobiltelefonlösning'!$D$101="Ja",B187)+IF('Klient och mobiltelefonlösning'!$E$101="Ja",B188)+IF('Klient och mobiltelefonlösning'!$F$101="Väska",B189,IF('Klient och mobiltelefonlösning'!$F$101="Fodral",B190,))+IF('Klient och mobiltelefonlösning'!$G$101="Ja",B191)),0)</f>
        <v>0</v>
      </c>
      <c r="C194" s="7">
        <f>IF('Klient och mobiltelefonlösning'!$B$101&gt;0,'Klient och mobiltelefonlösning'!$B$101*(IF('Klient och mobiltelefonlösning'!$C$101="Ja",C186,C185)+IF('Klient och mobiltelefonlösning'!$D$101="Ja",C187)+IF('Klient och mobiltelefonlösning'!$E$101="Ja",C188)+IF('Klient och mobiltelefonlösning'!$F$101="Väska",C189,IF('Klient och mobiltelefonlösning'!$F$101="Fodral",C190,))+IF('Klient och mobiltelefonlösning'!$G$101="Ja",C191)),0)</f>
        <v>0</v>
      </c>
      <c r="D194" s="7">
        <f>IF('Klient och mobiltelefonlösning'!$B$101&gt;0,'Klient och mobiltelefonlösning'!$B$101*(IF('Klient och mobiltelefonlösning'!$C$101="Ja",D186,D185)+IF('Klient och mobiltelefonlösning'!$D$101="Ja",D187)+IF('Klient och mobiltelefonlösning'!$E$101="Ja",D188)+IF('Klient och mobiltelefonlösning'!$F$101="Väska",D189,IF('Klient och mobiltelefonlösning'!$F$101="Fodral",D190,))+IF('Klient och mobiltelefonlösning'!$G$101="Ja",D191)),0)</f>
        <v>0</v>
      </c>
      <c r="E194" s="7">
        <f>IF('Klient och mobiltelefonlösning'!$B$101&gt;0,'Klient och mobiltelefonlösning'!$B$101*(IF('Klient och mobiltelefonlösning'!$C$101="Ja",E186,E185)+IF('Klient och mobiltelefonlösning'!$D$101="Ja",E187)+IF('Klient och mobiltelefonlösning'!$E$101="Ja",E188)+IF('Klient och mobiltelefonlösning'!$F$101="Väska",E189,IF('Klient och mobiltelefonlösning'!$F$101="Fodral",E190,))+IF('Klient och mobiltelefonlösning'!$G$101="Ja",E191)),0)</f>
        <v>0</v>
      </c>
      <c r="F194" s="7">
        <f>IF('Klient och mobiltelefonlösning'!$B$101&gt;0,'Klient och mobiltelefonlösning'!$B$101*(IF('Klient och mobiltelefonlösning'!$C$101="Ja",F186,F185)+IF('Klient och mobiltelefonlösning'!$D$101="Ja",F187)+IF('Klient och mobiltelefonlösning'!$E$101="Ja",F188)+IF('Klient och mobiltelefonlösning'!$F$101="Väska",F189,IF('Klient och mobiltelefonlösning'!$F$101="Fodral",F190,))+IF('Klient och mobiltelefonlösning'!$G$101="Ja",F191)),0)</f>
        <v>0</v>
      </c>
      <c r="G194" s="7">
        <f>IF('Klient och mobiltelefonlösning'!$B$101&gt;0,'Klient och mobiltelefonlösning'!$B$101*(IF('Klient och mobiltelefonlösning'!$C$101="Ja",G186,G185)+IF('Klient och mobiltelefonlösning'!$D$101="Ja",G187)+IF('Klient och mobiltelefonlösning'!$E$101="Ja",G188)+IF('Klient och mobiltelefonlösning'!$F$101="Väska",G189,IF('Klient och mobiltelefonlösning'!$F$101="Fodral",G190,))+IF('Klient och mobiltelefonlösning'!$G$101="Ja",G191)),0)</f>
        <v>0</v>
      </c>
      <c r="H194" s="7">
        <f>IF('Klient och mobiltelefonlösning'!$B$101&gt;0,'Klient och mobiltelefonlösning'!$B$101*(IF('Klient och mobiltelefonlösning'!$C$101="Ja",H186,H185)+IF('Klient och mobiltelefonlösning'!$D$101="Ja",H187)+IF('Klient och mobiltelefonlösning'!$E$101="Ja",H188)+IF('Klient och mobiltelefonlösning'!$F$101="Väska",H189,IF('Klient och mobiltelefonlösning'!$F$101="Fodral",H190,))+IF('Klient och mobiltelefonlösning'!$G$101="Ja",H191)),0)</f>
        <v>0</v>
      </c>
      <c r="I194" s="11"/>
    </row>
    <row r="195" spans="1:10">
      <c r="A195" s="28" t="s">
        <v>141</v>
      </c>
      <c r="B195" s="7">
        <f>IF('Klient och mobiltelefonlösning'!$B$102&gt;0,'Klient och mobiltelefonlösning'!$B$102*(IF('Klient och mobiltelefonlösning'!$C$102="Ja",B186,B185)+IF('Klient och mobiltelefonlösning'!$D$102="Ja",B187)+IF('Klient och mobiltelefonlösning'!$E$102="Ja",B188)+IF('Klient och mobiltelefonlösning'!$F$102="Väska",B189,IF('Klient och mobiltelefonlösning'!$F$102="Fodral",B190,))+IF('Klient och mobiltelefonlösning'!$G$102="Ja",B191)),0)</f>
        <v>0</v>
      </c>
      <c r="C195" s="7">
        <f>IF('Klient och mobiltelefonlösning'!$B$102&gt;0,'Klient och mobiltelefonlösning'!$B$102*(IF('Klient och mobiltelefonlösning'!$C$102="Ja",C186,C185)+IF('Klient och mobiltelefonlösning'!$D$102="Ja",C187)+IF('Klient och mobiltelefonlösning'!$E$102="Ja",C188)+IF('Klient och mobiltelefonlösning'!$F$102="Väska",C189,IF('Klient och mobiltelefonlösning'!$F$102="Fodral",C190,))+IF('Klient och mobiltelefonlösning'!$G$102="Ja",C191)),0)</f>
        <v>0</v>
      </c>
      <c r="D195" s="7">
        <f>IF('Klient och mobiltelefonlösning'!$B$102&gt;0,'Klient och mobiltelefonlösning'!$B$102*(IF('Klient och mobiltelefonlösning'!$C$102="Ja",D186,D185)+IF('Klient och mobiltelefonlösning'!$D$102="Ja",D187)+IF('Klient och mobiltelefonlösning'!$E$102="Ja",D188)+IF('Klient och mobiltelefonlösning'!$F$102="Väska",D189,IF('Klient och mobiltelefonlösning'!$F$102="Fodral",D190,))+IF('Klient och mobiltelefonlösning'!$G$102="Ja",D191)),0)</f>
        <v>0</v>
      </c>
      <c r="E195" s="7">
        <f>IF('Klient och mobiltelefonlösning'!$B$102&gt;0,'Klient och mobiltelefonlösning'!$B$102*(IF('Klient och mobiltelefonlösning'!$C$102="Ja",E186,E185)+IF('Klient och mobiltelefonlösning'!$D$102="Ja",E187)+IF('Klient och mobiltelefonlösning'!$E$102="Ja",E188)+IF('Klient och mobiltelefonlösning'!$F$102="Väska",E189,IF('Klient och mobiltelefonlösning'!$F$102="Fodral",E190,))+IF('Klient och mobiltelefonlösning'!$G$102="Ja",E191)),0)</f>
        <v>0</v>
      </c>
      <c r="F195" s="7">
        <f>IF('Klient och mobiltelefonlösning'!$B$102&gt;0,'Klient och mobiltelefonlösning'!$B$102*(IF('Klient och mobiltelefonlösning'!$C$102="Ja",F186,F185)+IF('Klient och mobiltelefonlösning'!$D$102="Ja",F187)+IF('Klient och mobiltelefonlösning'!$E$102="Ja",F188)+IF('Klient och mobiltelefonlösning'!$F$102="Väska",F189,IF('Klient och mobiltelefonlösning'!$F$102="Fodral",F190,))+IF('Klient och mobiltelefonlösning'!$G$102="Ja",F191)),0)</f>
        <v>0</v>
      </c>
      <c r="G195" s="7">
        <f>IF('Klient och mobiltelefonlösning'!$B$102&gt;0,'Klient och mobiltelefonlösning'!$B$102*(IF('Klient och mobiltelefonlösning'!$C$102="Ja",G186,G185)+IF('Klient och mobiltelefonlösning'!$D$102="Ja",G187)+IF('Klient och mobiltelefonlösning'!$E$102="Ja",G188)+IF('Klient och mobiltelefonlösning'!$F$102="Väska",G189,IF('Klient och mobiltelefonlösning'!$F$102="Fodral",G190,))+IF('Klient och mobiltelefonlösning'!$G$102="Ja",G191)),0)</f>
        <v>0</v>
      </c>
      <c r="H195" s="7">
        <f>IF('Klient och mobiltelefonlösning'!$B$102&gt;0,'Klient och mobiltelefonlösning'!$B$102*(IF('Klient och mobiltelefonlösning'!$C$102="Ja",H186,H185)+IF('Klient och mobiltelefonlösning'!$D$102="Ja",H187)+IF('Klient och mobiltelefonlösning'!$E$102="Ja",H188)+IF('Klient och mobiltelefonlösning'!$F$102="Väska",H189,IF('Klient och mobiltelefonlösning'!$F$102="Fodral",H190,))+IF('Klient och mobiltelefonlösning'!$G$102="Ja",H191)),0)</f>
        <v>0</v>
      </c>
      <c r="I195" s="11"/>
    </row>
    <row r="196" spans="1:10">
      <c r="A196" s="28"/>
      <c r="B196" s="7"/>
      <c r="C196" s="7"/>
      <c r="D196" s="7"/>
      <c r="E196" s="1"/>
      <c r="F196" s="1"/>
      <c r="G196" s="1"/>
      <c r="H196" s="1"/>
    </row>
    <row r="197" spans="1:10">
      <c r="A197" s="28" t="s">
        <v>132</v>
      </c>
      <c r="B197" s="7">
        <f t="shared" ref="B197:H197" si="9">SUM(B193:B195)</f>
        <v>0</v>
      </c>
      <c r="C197" s="7">
        <f t="shared" si="9"/>
        <v>0</v>
      </c>
      <c r="D197" s="7">
        <f t="shared" si="9"/>
        <v>0</v>
      </c>
      <c r="E197" s="7">
        <f t="shared" si="9"/>
        <v>0</v>
      </c>
      <c r="F197" s="7">
        <f t="shared" si="9"/>
        <v>0</v>
      </c>
      <c r="G197" s="7">
        <f t="shared" si="9"/>
        <v>0</v>
      </c>
      <c r="H197" s="7">
        <f t="shared" si="9"/>
        <v>0</v>
      </c>
      <c r="I197" s="11"/>
    </row>
    <row r="198" spans="1:10">
      <c r="A198" s="9"/>
      <c r="B198" s="10"/>
      <c r="C198" s="10"/>
      <c r="D198" s="10"/>
      <c r="E198" s="3"/>
    </row>
    <row r="199" spans="1:10">
      <c r="A199" s="9"/>
      <c r="B199" s="10"/>
      <c r="C199" s="10"/>
      <c r="D199" s="10"/>
      <c r="E199" s="3"/>
    </row>
    <row r="200" spans="1:10">
      <c r="A200" s="9" t="s">
        <v>133</v>
      </c>
      <c r="F200" s="4"/>
      <c r="G200" s="4"/>
    </row>
    <row r="201" spans="1:10">
      <c r="A201" s="66" t="s">
        <v>134</v>
      </c>
      <c r="B201" s="1" t="s">
        <v>574</v>
      </c>
      <c r="C201" s="136" t="s">
        <v>570</v>
      </c>
      <c r="D201" s="1" t="s">
        <v>627</v>
      </c>
      <c r="E201" s="1" t="s">
        <v>523</v>
      </c>
      <c r="F201" s="32" t="s">
        <v>615</v>
      </c>
      <c r="G201" s="130" t="s">
        <v>490</v>
      </c>
      <c r="H201" s="1" t="s">
        <v>501</v>
      </c>
    </row>
    <row r="202" spans="1:10">
      <c r="A202" s="66" t="s">
        <v>135</v>
      </c>
      <c r="B202" s="1" t="s">
        <v>575</v>
      </c>
      <c r="C202" s="1" t="s">
        <v>571</v>
      </c>
      <c r="D202" s="1" t="s">
        <v>628</v>
      </c>
      <c r="E202" s="1" t="s">
        <v>524</v>
      </c>
      <c r="F202" s="32" t="s">
        <v>616</v>
      </c>
      <c r="G202" s="1" t="s">
        <v>508</v>
      </c>
      <c r="H202" s="1" t="s">
        <v>502</v>
      </c>
    </row>
    <row r="203" spans="1:10">
      <c r="A203" s="2" t="s">
        <v>127</v>
      </c>
      <c r="B203" s="76">
        <v>13757.3856</v>
      </c>
      <c r="C203" s="76">
        <v>11117</v>
      </c>
      <c r="D203" s="76">
        <v>13344</v>
      </c>
      <c r="E203" s="76">
        <v>11271.513675361775</v>
      </c>
      <c r="F203" s="76">
        <v>10022</v>
      </c>
      <c r="G203" s="76">
        <v>8954</v>
      </c>
      <c r="H203" s="76">
        <v>9828</v>
      </c>
      <c r="I203" s="16"/>
      <c r="J203" s="16"/>
    </row>
    <row r="204" spans="1:10">
      <c r="A204" s="2" t="s">
        <v>128</v>
      </c>
      <c r="B204" s="76">
        <v>15609.4128</v>
      </c>
      <c r="C204" s="76">
        <v>13981</v>
      </c>
      <c r="D204" s="76">
        <v>15162</v>
      </c>
      <c r="E204" s="76">
        <v>12743.091439610358</v>
      </c>
      <c r="F204" s="76">
        <v>11347</v>
      </c>
      <c r="G204" s="76">
        <v>10160</v>
      </c>
      <c r="H204" s="76">
        <v>11167</v>
      </c>
      <c r="I204" s="16"/>
      <c r="J204" s="16"/>
    </row>
    <row r="205" spans="1:10">
      <c r="A205" s="2" t="s">
        <v>129</v>
      </c>
      <c r="B205" s="76">
        <v>2032.5239999999999</v>
      </c>
      <c r="C205" s="76">
        <v>1399</v>
      </c>
      <c r="D205" s="76">
        <v>2388</v>
      </c>
      <c r="E205" s="76">
        <v>1220.1832295227837</v>
      </c>
      <c r="F205" s="76">
        <v>1000</v>
      </c>
      <c r="G205" s="76">
        <v>995</v>
      </c>
      <c r="H205" s="76">
        <v>1053</v>
      </c>
      <c r="I205" s="16"/>
    </row>
    <row r="206" spans="1:10">
      <c r="A206" s="2" t="s">
        <v>167</v>
      </c>
      <c r="B206" s="76">
        <v>227.55600000000001</v>
      </c>
      <c r="C206" s="76">
        <v>211</v>
      </c>
      <c r="D206" s="76">
        <v>702</v>
      </c>
      <c r="E206" s="76">
        <v>266.11031236828546</v>
      </c>
      <c r="F206" s="76">
        <v>200</v>
      </c>
      <c r="G206" s="76">
        <v>195</v>
      </c>
      <c r="H206" s="76">
        <v>207</v>
      </c>
      <c r="I206" s="16"/>
    </row>
    <row r="207" spans="1:10">
      <c r="A207" s="2" t="s">
        <v>130</v>
      </c>
      <c r="B207" s="76">
        <v>130.03200000000001</v>
      </c>
      <c r="C207" s="76">
        <v>199</v>
      </c>
      <c r="D207" s="76">
        <v>479</v>
      </c>
      <c r="E207" s="76">
        <v>121.40516555050812</v>
      </c>
      <c r="F207" s="76">
        <v>98</v>
      </c>
      <c r="G207" s="76">
        <v>88</v>
      </c>
      <c r="H207" s="76">
        <v>90</v>
      </c>
      <c r="I207" s="16"/>
    </row>
    <row r="208" spans="1:10">
      <c r="A208" s="2" t="s">
        <v>83</v>
      </c>
      <c r="B208" s="76">
        <v>61.92</v>
      </c>
      <c r="C208" s="76">
        <v>138</v>
      </c>
      <c r="D208" s="76">
        <v>263</v>
      </c>
      <c r="E208" s="76">
        <v>84.615721444293541</v>
      </c>
      <c r="F208" s="76">
        <v>62</v>
      </c>
      <c r="G208" s="76">
        <v>68</v>
      </c>
      <c r="H208" s="76">
        <v>45</v>
      </c>
      <c r="I208" s="16"/>
    </row>
    <row r="209" spans="1:10">
      <c r="A209" s="2" t="s">
        <v>131</v>
      </c>
      <c r="B209" s="76">
        <v>232.20000000000002</v>
      </c>
      <c r="C209" s="76">
        <v>290</v>
      </c>
      <c r="D209" s="76">
        <v>1800</v>
      </c>
      <c r="E209" s="76">
        <v>143.47883201423687</v>
      </c>
      <c r="F209" s="76">
        <v>385</v>
      </c>
      <c r="G209" s="76">
        <v>250</v>
      </c>
      <c r="H209" s="76">
        <v>180</v>
      </c>
      <c r="I209" s="16"/>
    </row>
    <row r="210" spans="1:10">
      <c r="A210" s="9"/>
      <c r="B210" s="10"/>
      <c r="C210" s="10"/>
      <c r="D210" s="10"/>
      <c r="E210" s="3"/>
    </row>
    <row r="211" spans="1:10">
      <c r="A211" s="28" t="s">
        <v>40</v>
      </c>
      <c r="B211" s="7">
        <f>IF('Klient och mobiltelefonlösning'!$B$108&gt;0,'Klient och mobiltelefonlösning'!$B$108*(IF('Klient och mobiltelefonlösning'!$C$108="Ja",B204,B203)+IF('Klient och mobiltelefonlösning'!$D$108="Ja",B205)+IF('Klient och mobiltelefonlösning'!$E$108="Ja",B206)+IF('Klient och mobiltelefonlösning'!$F$108="Väska",B207,IF('Klient och mobiltelefonlösning'!$F$108="Fodral",B208,))+IF('Klient och mobiltelefonlösning'!$G$108="Ja",B209)),0)</f>
        <v>0</v>
      </c>
      <c r="C211" s="7">
        <f>IF('Klient och mobiltelefonlösning'!$B$108&gt;0,'Klient och mobiltelefonlösning'!$B$108*(IF('Klient och mobiltelefonlösning'!$C$108="Ja",C204,C203)+IF('Klient och mobiltelefonlösning'!$D$108="Ja",C205)+IF('Klient och mobiltelefonlösning'!$E$108="Ja",C206)+IF('Klient och mobiltelefonlösning'!$F$108="Väska",C207,IF('Klient och mobiltelefonlösning'!$F$108="Fodral",C208,))+IF('Klient och mobiltelefonlösning'!$G$108="Ja",C209)),0)</f>
        <v>0</v>
      </c>
      <c r="D211" s="7">
        <f>IF('Klient och mobiltelefonlösning'!$B$108&gt;0,'Klient och mobiltelefonlösning'!$B$108*(IF('Klient och mobiltelefonlösning'!$C$108="Ja",D204,D203)+IF('Klient och mobiltelefonlösning'!$D$108="Ja",D205)+IF('Klient och mobiltelefonlösning'!$E$108="Ja",D206)+IF('Klient och mobiltelefonlösning'!$F$108="Väska",D207,IF('Klient och mobiltelefonlösning'!$F$108="Fodral",D208,))+IF('Klient och mobiltelefonlösning'!$G$108="Ja",D209)),0)</f>
        <v>0</v>
      </c>
      <c r="E211" s="7">
        <f>IF('Klient och mobiltelefonlösning'!$B$108&gt;0,'Klient och mobiltelefonlösning'!$B$108*(IF('Klient och mobiltelefonlösning'!$C$108="Ja",E204,E203)+IF('Klient och mobiltelefonlösning'!$D$108="Ja",E205)+IF('Klient och mobiltelefonlösning'!$E$108="Ja",E206)+IF('Klient och mobiltelefonlösning'!$F$108="Väska",E207,IF('Klient och mobiltelefonlösning'!$F$108="Fodral",E208,))+IF('Klient och mobiltelefonlösning'!$G$108="Ja",E209)),0)</f>
        <v>0</v>
      </c>
      <c r="F211" s="7">
        <f>IF('Klient och mobiltelefonlösning'!$B$108&gt;0,'Klient och mobiltelefonlösning'!$B$108*(IF('Klient och mobiltelefonlösning'!$C$108="Ja",F204,F203)+IF('Klient och mobiltelefonlösning'!$D$108="Ja",F205)+IF('Klient och mobiltelefonlösning'!$E$108="Ja",F206)+IF('Klient och mobiltelefonlösning'!$F$108="Väska",F207,IF('Klient och mobiltelefonlösning'!$F$108="Fodral",F208,))+IF('Klient och mobiltelefonlösning'!$G$108="Ja",F209)),0)</f>
        <v>0</v>
      </c>
      <c r="G211" s="7">
        <f>IF('Klient och mobiltelefonlösning'!$B$108&gt;0,'Klient och mobiltelefonlösning'!$B$108*(IF('Klient och mobiltelefonlösning'!$C$108="Ja",G204,G203)+IF('Klient och mobiltelefonlösning'!$D$108="Ja",G205)+IF('Klient och mobiltelefonlösning'!$E$108="Ja",G206)+IF('Klient och mobiltelefonlösning'!$F$108="Väska",G207,IF('Klient och mobiltelefonlösning'!$F$108="Fodral",G208,))+IF('Klient och mobiltelefonlösning'!$G$108="Ja",G209)),0)</f>
        <v>0</v>
      </c>
      <c r="H211" s="7">
        <f>IF('Klient och mobiltelefonlösning'!$B$108&gt;0,'Klient och mobiltelefonlösning'!$B$108*(IF('Klient och mobiltelefonlösning'!$C$108="Ja",H204,H203)+IF('Klient och mobiltelefonlösning'!$D$108="Ja",H205)+IF('Klient och mobiltelefonlösning'!$E$108="Ja",H206)+IF('Klient och mobiltelefonlösning'!$F$108="Väska",H207,IF('Klient och mobiltelefonlösning'!$F$108="Fodral",H208,))+IF('Klient och mobiltelefonlösning'!$G$108="Ja",H209)),0)</f>
        <v>0</v>
      </c>
      <c r="I211" s="11"/>
    </row>
    <row r="212" spans="1:10">
      <c r="A212" s="28" t="s">
        <v>41</v>
      </c>
      <c r="B212" s="7">
        <f>IF('Klient och mobiltelefonlösning'!$B$109&gt;0,'Klient och mobiltelefonlösning'!$B$109*(IF('Klient och mobiltelefonlösning'!$C$109="Ja",B204,B203)+IF('Klient och mobiltelefonlösning'!$D$109="Ja",B205)+IF('Klient och mobiltelefonlösning'!$E$109="Ja",B206)+IF('Klient och mobiltelefonlösning'!$F$109="Väska",B207,IF('Klient och mobiltelefonlösning'!$F$109="Fodral",B208,))+IF('Klient och mobiltelefonlösning'!$G$109="Ja",B209)),0)</f>
        <v>0</v>
      </c>
      <c r="C212" s="7">
        <f>IF('Klient och mobiltelefonlösning'!$B$109&gt;0,'Klient och mobiltelefonlösning'!$B$109*(IF('Klient och mobiltelefonlösning'!$C$109="Ja",C204,C203)+IF('Klient och mobiltelefonlösning'!$D$109="Ja",C205)+IF('Klient och mobiltelefonlösning'!$E$109="Ja",C206)+IF('Klient och mobiltelefonlösning'!$F$109="Väska",C207,IF('Klient och mobiltelefonlösning'!$F$109="Fodral",C208,))+IF('Klient och mobiltelefonlösning'!$G$109="Ja",C209)),0)</f>
        <v>0</v>
      </c>
      <c r="D212" s="7">
        <f>IF('Klient och mobiltelefonlösning'!$B$109&gt;0,'Klient och mobiltelefonlösning'!$B$109*(IF('Klient och mobiltelefonlösning'!$C$109="Ja",D204,D203)+IF('Klient och mobiltelefonlösning'!$D$109="Ja",D205)+IF('Klient och mobiltelefonlösning'!$E$109="Ja",D206)+IF('Klient och mobiltelefonlösning'!$F$109="Väska",D207,IF('Klient och mobiltelefonlösning'!$F$109="Fodral",D208,))+IF('Klient och mobiltelefonlösning'!$G$109="Ja",D209)),0)</f>
        <v>0</v>
      </c>
      <c r="E212" s="7">
        <f>IF('Klient och mobiltelefonlösning'!$B$109&gt;0,'Klient och mobiltelefonlösning'!$B$109*(IF('Klient och mobiltelefonlösning'!$C$109="Ja",E204,E203)+IF('Klient och mobiltelefonlösning'!$D$109="Ja",E205)+IF('Klient och mobiltelefonlösning'!$E$109="Ja",E206)+IF('Klient och mobiltelefonlösning'!$F$109="Väska",E207,IF('Klient och mobiltelefonlösning'!$F$109="Fodral",E208,))+IF('Klient och mobiltelefonlösning'!$G$109="Ja",E209)),0)</f>
        <v>0</v>
      </c>
      <c r="F212" s="7">
        <f>IF('Klient och mobiltelefonlösning'!$B$109&gt;0,'Klient och mobiltelefonlösning'!$B$109*(IF('Klient och mobiltelefonlösning'!$C$109="Ja",F204,F203)+IF('Klient och mobiltelefonlösning'!$D$109="Ja",F205)+IF('Klient och mobiltelefonlösning'!$E$109="Ja",F206)+IF('Klient och mobiltelefonlösning'!$F$109="Väska",F207,IF('Klient och mobiltelefonlösning'!$F$109="Fodral",F208,))+IF('Klient och mobiltelefonlösning'!$G$109="Ja",F209)),0)</f>
        <v>0</v>
      </c>
      <c r="G212" s="7">
        <f>IF('Klient och mobiltelefonlösning'!$B$109&gt;0,'Klient och mobiltelefonlösning'!$B$109*(IF('Klient och mobiltelefonlösning'!$C$109="Ja",G204,G203)+IF('Klient och mobiltelefonlösning'!$D$109="Ja",G205)+IF('Klient och mobiltelefonlösning'!$E$109="Ja",G206)+IF('Klient och mobiltelefonlösning'!$F$109="Väska",G207,IF('Klient och mobiltelefonlösning'!$F$109="Fodral",G208,))+IF('Klient och mobiltelefonlösning'!$G$109="Ja",G209)),0)</f>
        <v>0</v>
      </c>
      <c r="H212" s="7">
        <f>IF('Klient och mobiltelefonlösning'!$B$109&gt;0,'Klient och mobiltelefonlösning'!$B$109*(IF('Klient och mobiltelefonlösning'!$C$109="Ja",H204,H203)+IF('Klient och mobiltelefonlösning'!$D$109="Ja",H205)+IF('Klient och mobiltelefonlösning'!$E$109="Ja",H206)+IF('Klient och mobiltelefonlösning'!$F$109="Väska",H207,IF('Klient och mobiltelefonlösning'!$F$109="Fodral",H208,))+IF('Klient och mobiltelefonlösning'!$G$109="Ja",H209)),0)</f>
        <v>0</v>
      </c>
      <c r="I212" s="11"/>
    </row>
    <row r="213" spans="1:10">
      <c r="A213" s="28" t="s">
        <v>141</v>
      </c>
      <c r="B213" s="7">
        <f>IF('Klient och mobiltelefonlösning'!$B$110&gt;0,'Klient och mobiltelefonlösning'!$B$110*(IF('Klient och mobiltelefonlösning'!$C$110="Ja",B204,B203)+IF('Klient och mobiltelefonlösning'!$D$110="Ja",B205)+IF('Klient och mobiltelefonlösning'!$E$110="Ja",B206)+IF('Klient och mobiltelefonlösning'!$F$110="Väska",B207,IF('Klient och mobiltelefonlösning'!$F$110="Fodral",B208,))+IF('Klient och mobiltelefonlösning'!$G$110="Ja",B209)),0)</f>
        <v>0</v>
      </c>
      <c r="C213" s="7">
        <f>IF('Klient och mobiltelefonlösning'!$B$110&gt;0,'Klient och mobiltelefonlösning'!$B$110*(IF('Klient och mobiltelefonlösning'!$C$110="Ja",C204,C203)+IF('Klient och mobiltelefonlösning'!$D$110="Ja",C205)+IF('Klient och mobiltelefonlösning'!$E$110="Ja",C206)+IF('Klient och mobiltelefonlösning'!$F$110="Väska",C207,IF('Klient och mobiltelefonlösning'!$F$110="Fodral",C208,))+IF('Klient och mobiltelefonlösning'!$G$110="Ja",C209)),0)</f>
        <v>0</v>
      </c>
      <c r="D213" s="7">
        <f>IF('Klient och mobiltelefonlösning'!$B$110&gt;0,'Klient och mobiltelefonlösning'!$B$110*(IF('Klient och mobiltelefonlösning'!$C$110="Ja",D204,D203)+IF('Klient och mobiltelefonlösning'!$D$110="Ja",D205)+IF('Klient och mobiltelefonlösning'!$E$110="Ja",D206)+IF('Klient och mobiltelefonlösning'!$F$110="Väska",D207,IF('Klient och mobiltelefonlösning'!$F$110="Fodral",D208,))+IF('Klient och mobiltelefonlösning'!$G$110="Ja",D209)),0)</f>
        <v>0</v>
      </c>
      <c r="E213" s="7">
        <f>IF('Klient och mobiltelefonlösning'!$B$110&gt;0,'Klient och mobiltelefonlösning'!$B$110*(IF('Klient och mobiltelefonlösning'!$C$110="Ja",E204,E203)+IF('Klient och mobiltelefonlösning'!$D$110="Ja",E205)+IF('Klient och mobiltelefonlösning'!$E$110="Ja",E206)+IF('Klient och mobiltelefonlösning'!$F$110="Väska",E207,IF('Klient och mobiltelefonlösning'!$F$110="Fodral",E208,))+IF('Klient och mobiltelefonlösning'!$G$110="Ja",E209)),0)</f>
        <v>0</v>
      </c>
      <c r="F213" s="7">
        <f>IF('Klient och mobiltelefonlösning'!$B$110&gt;0,'Klient och mobiltelefonlösning'!$B$110*(IF('Klient och mobiltelefonlösning'!$C$110="Ja",F204,F203)+IF('Klient och mobiltelefonlösning'!$D$110="Ja",F205)+IF('Klient och mobiltelefonlösning'!$E$110="Ja",F206)+IF('Klient och mobiltelefonlösning'!$F$110="Väska",F207,IF('Klient och mobiltelefonlösning'!$F$110="Fodral",F208,))+IF('Klient och mobiltelefonlösning'!$G$110="Ja",F209)),0)</f>
        <v>0</v>
      </c>
      <c r="G213" s="7">
        <f>IF('Klient och mobiltelefonlösning'!$B$110&gt;0,'Klient och mobiltelefonlösning'!$B$110*(IF('Klient och mobiltelefonlösning'!$C$110="Ja",G204,G203)+IF('Klient och mobiltelefonlösning'!$D$110="Ja",G205)+IF('Klient och mobiltelefonlösning'!$E$110="Ja",G206)+IF('Klient och mobiltelefonlösning'!$F$110="Väska",G207,IF('Klient och mobiltelefonlösning'!$F$110="Fodral",G208,))+IF('Klient och mobiltelefonlösning'!$G$110="Ja",G209)),0)</f>
        <v>0</v>
      </c>
      <c r="H213" s="7">
        <f>IF('Klient och mobiltelefonlösning'!$B$110&gt;0,'Klient och mobiltelefonlösning'!$B$110*(IF('Klient och mobiltelefonlösning'!$C$110="Ja",H204,H203)+IF('Klient och mobiltelefonlösning'!$D$110="Ja",H205)+IF('Klient och mobiltelefonlösning'!$E$110="Ja",H206)+IF('Klient och mobiltelefonlösning'!$F$110="Väska",H207,IF('Klient och mobiltelefonlösning'!$F$110="Fodral",H208,))+IF('Klient och mobiltelefonlösning'!$G$110="Ja",H209)),0)</f>
        <v>0</v>
      </c>
      <c r="I213" s="11"/>
    </row>
    <row r="214" spans="1:10">
      <c r="A214" s="28"/>
      <c r="B214" s="7"/>
      <c r="C214" s="7"/>
      <c r="D214" s="7"/>
      <c r="E214" s="1"/>
      <c r="F214" s="1"/>
      <c r="G214" s="1"/>
      <c r="H214" s="1"/>
    </row>
    <row r="215" spans="1:10">
      <c r="A215" s="28" t="s">
        <v>136</v>
      </c>
      <c r="B215" s="7">
        <f t="shared" ref="B215:H215" si="10">SUM(B211:B213)</f>
        <v>0</v>
      </c>
      <c r="C215" s="7">
        <f t="shared" si="10"/>
        <v>0</v>
      </c>
      <c r="D215" s="7">
        <f t="shared" si="10"/>
        <v>0</v>
      </c>
      <c r="E215" s="7">
        <f t="shared" si="10"/>
        <v>0</v>
      </c>
      <c r="F215" s="7">
        <f t="shared" si="10"/>
        <v>0</v>
      </c>
      <c r="G215" s="7">
        <f t="shared" si="10"/>
        <v>0</v>
      </c>
      <c r="H215" s="7">
        <f t="shared" si="10"/>
        <v>0</v>
      </c>
      <c r="I215" s="11"/>
    </row>
    <row r="216" spans="1:10">
      <c r="A216" s="9"/>
      <c r="B216" s="11"/>
      <c r="C216" s="11"/>
      <c r="D216" s="11"/>
      <c r="E216" s="11"/>
      <c r="F216" s="11"/>
      <c r="G216" s="11"/>
      <c r="H216" s="11"/>
      <c r="I216" s="11"/>
    </row>
    <row r="217" spans="1:10">
      <c r="A217" s="9" t="s">
        <v>183</v>
      </c>
      <c r="F217" s="4"/>
      <c r="G217" s="4"/>
    </row>
    <row r="218" spans="1:10">
      <c r="A218" s="66" t="s">
        <v>186</v>
      </c>
      <c r="B218" s="1" t="s">
        <v>576</v>
      </c>
      <c r="C218" s="1" t="s">
        <v>317</v>
      </c>
      <c r="D218" s="1" t="s">
        <v>340</v>
      </c>
      <c r="E218" s="133" t="s">
        <v>525</v>
      </c>
      <c r="F218" s="1" t="s">
        <v>340</v>
      </c>
      <c r="G218" s="1" t="s">
        <v>317</v>
      </c>
      <c r="H218" s="1" t="s">
        <v>317</v>
      </c>
    </row>
    <row r="219" spans="1:10">
      <c r="A219" s="2" t="s">
        <v>137</v>
      </c>
      <c r="B219" s="76">
        <v>2472.4656</v>
      </c>
      <c r="C219" s="76">
        <v>1940</v>
      </c>
      <c r="D219" s="76">
        <v>3144</v>
      </c>
      <c r="E219" s="76">
        <v>2100.5742940102091</v>
      </c>
      <c r="F219" s="76">
        <f>1325*1.2</f>
        <v>1590</v>
      </c>
      <c r="G219" s="76">
        <v>1269</v>
      </c>
      <c r="H219" s="76">
        <v>1485.6</v>
      </c>
      <c r="J219" s="16"/>
    </row>
    <row r="220" spans="1:10">
      <c r="A220" s="2" t="s">
        <v>138</v>
      </c>
      <c r="B220" s="76">
        <v>899.0784000000001</v>
      </c>
      <c r="C220" s="76">
        <v>633</v>
      </c>
      <c r="D220" s="76">
        <v>1800</v>
      </c>
      <c r="E220" s="76">
        <v>367.8944410621458</v>
      </c>
      <c r="F220" s="76">
        <v>700</v>
      </c>
      <c r="G220" s="76">
        <v>640</v>
      </c>
      <c r="H220" s="76">
        <v>555.6</v>
      </c>
      <c r="I220" s="16"/>
      <c r="J220" s="16"/>
    </row>
    <row r="221" spans="1:10">
      <c r="A221" s="9"/>
      <c r="B221" s="10"/>
      <c r="C221" s="10"/>
      <c r="D221" s="10"/>
      <c r="E221" s="3"/>
    </row>
    <row r="222" spans="1:10">
      <c r="A222" s="28" t="s">
        <v>40</v>
      </c>
      <c r="B222" s="7">
        <f>IF('Klient och mobiltelefonlösning'!$B$116&gt;0,'Klient och mobiltelefonlösning'!$B$116*(B219+IF('Klient och mobiltelefonlösning'!$C$116="Ja",B220)),0)</f>
        <v>0</v>
      </c>
      <c r="C222" s="7">
        <f>IF('Klient och mobiltelefonlösning'!$B$116&gt;0,'Klient och mobiltelefonlösning'!$B$116*(C219+IF('Klient och mobiltelefonlösning'!$C$116="Ja",C220)),0)</f>
        <v>0</v>
      </c>
      <c r="D222" s="7">
        <f>IF('Klient och mobiltelefonlösning'!$B$116&gt;0,'Klient och mobiltelefonlösning'!$B$116*(D219+IF('Klient och mobiltelefonlösning'!$C$116="Ja",D220)),0)</f>
        <v>0</v>
      </c>
      <c r="E222" s="7">
        <f>IF('Klient och mobiltelefonlösning'!$B$116&gt;0,'Klient och mobiltelefonlösning'!$B$116*(E219+IF('Klient och mobiltelefonlösning'!$C$116="Ja",E220)),0)</f>
        <v>0</v>
      </c>
      <c r="F222" s="7">
        <f>IF('Klient och mobiltelefonlösning'!$B$116&gt;0,'Klient och mobiltelefonlösning'!$B$116*(F219+IF('Klient och mobiltelefonlösning'!$C$116="Ja",F220)),0)</f>
        <v>0</v>
      </c>
      <c r="G222" s="7">
        <f>IF('Klient och mobiltelefonlösning'!$B$116&gt;0,'Klient och mobiltelefonlösning'!$B$116*(G219+IF('Klient och mobiltelefonlösning'!$C$116="Ja",G220)),0)</f>
        <v>0</v>
      </c>
      <c r="H222" s="7">
        <f>IF('Klient och mobiltelefonlösning'!$B$116&gt;0,'Klient och mobiltelefonlösning'!$B$116*(H219+IF('Klient och mobiltelefonlösning'!$C$116="Ja",H220)),0)</f>
        <v>0</v>
      </c>
      <c r="I222" s="11"/>
    </row>
    <row r="223" spans="1:10">
      <c r="A223" s="28" t="s">
        <v>41</v>
      </c>
      <c r="B223" s="7">
        <f>IF('Klient och mobiltelefonlösning'!$B$117&gt;0,'Klient och mobiltelefonlösning'!$B$117*(B219+IF('Klient och mobiltelefonlösning'!$C$117="Ja",B220)),0)</f>
        <v>0</v>
      </c>
      <c r="C223" s="7">
        <f>IF('Klient och mobiltelefonlösning'!$B$117&gt;0,'Klient och mobiltelefonlösning'!$B$117*(C219+IF('Klient och mobiltelefonlösning'!$C$117="Ja",C220)),0)</f>
        <v>0</v>
      </c>
      <c r="D223" s="7">
        <f>IF('Klient och mobiltelefonlösning'!$B$117&gt;0,'Klient och mobiltelefonlösning'!$B$117*(D219+IF('Klient och mobiltelefonlösning'!$C$117="Ja",D220)),0)</f>
        <v>0</v>
      </c>
      <c r="E223" s="7">
        <f>IF('Klient och mobiltelefonlösning'!$B$117&gt;0,'Klient och mobiltelefonlösning'!$B$117*(E219+IF('Klient och mobiltelefonlösning'!$C$117="Ja",E220)),0)</f>
        <v>0</v>
      </c>
      <c r="F223" s="7">
        <f>IF('Klient och mobiltelefonlösning'!$B$117&gt;0,'Klient och mobiltelefonlösning'!$B$117*(F219+IF('Klient och mobiltelefonlösning'!$C$117="Ja",F220)),0)</f>
        <v>0</v>
      </c>
      <c r="G223" s="7">
        <f>IF('Klient och mobiltelefonlösning'!$B$117&gt;0,'Klient och mobiltelefonlösning'!$B$117*(G219+IF('Klient och mobiltelefonlösning'!$C$117="Ja",G220)),0)</f>
        <v>0</v>
      </c>
      <c r="H223" s="7">
        <f>IF('Klient och mobiltelefonlösning'!$B$117&gt;0,'Klient och mobiltelefonlösning'!$B$117*(H219+IF('Klient och mobiltelefonlösning'!$C$117="Ja",H220)),0)</f>
        <v>0</v>
      </c>
      <c r="I223" s="11"/>
    </row>
    <row r="224" spans="1:10">
      <c r="A224" s="28" t="s">
        <v>141</v>
      </c>
      <c r="B224" s="7">
        <f>IF('Klient och mobiltelefonlösning'!$B$118&gt;0,'Klient och mobiltelefonlösning'!$B$118*(B219+IF('Klient och mobiltelefonlösning'!$C$118="Ja",B220)),0)</f>
        <v>0</v>
      </c>
      <c r="C224" s="7">
        <f>IF('Klient och mobiltelefonlösning'!$B$118&gt;0,'Klient och mobiltelefonlösning'!$B$118*(C219+IF('Klient och mobiltelefonlösning'!$C$118="Ja",C220)),0)</f>
        <v>0</v>
      </c>
      <c r="D224" s="7">
        <f>IF('Klient och mobiltelefonlösning'!$B$118&gt;0,'Klient och mobiltelefonlösning'!$B$118*(D219+IF('Klient och mobiltelefonlösning'!$C$118="Ja",D220)),0)</f>
        <v>0</v>
      </c>
      <c r="E224" s="7">
        <f>IF('Klient och mobiltelefonlösning'!$B$118&gt;0,'Klient och mobiltelefonlösning'!$B$118*(E219+IF('Klient och mobiltelefonlösning'!$C$118="Ja",E220)),0)</f>
        <v>0</v>
      </c>
      <c r="F224" s="7">
        <f>IF('Klient och mobiltelefonlösning'!$B$118&gt;0,'Klient och mobiltelefonlösning'!$B$118*(F219+IF('Klient och mobiltelefonlösning'!$C$118="Ja",F220)),0)</f>
        <v>0</v>
      </c>
      <c r="G224" s="7">
        <f>IF('Klient och mobiltelefonlösning'!$B$118&gt;0,'Klient och mobiltelefonlösning'!$B$118*(G219+IF('Klient och mobiltelefonlösning'!$C$118="Ja",G220)),0)</f>
        <v>0</v>
      </c>
      <c r="H224" s="7">
        <f>IF('Klient och mobiltelefonlösning'!$B$118&gt;0,'Klient och mobiltelefonlösning'!$B$118*(H219+IF('Klient och mobiltelefonlösning'!$C$118="Ja",H220)),0)</f>
        <v>0</v>
      </c>
      <c r="I224" s="11"/>
    </row>
    <row r="225" spans="1:10">
      <c r="A225" s="28"/>
      <c r="B225" s="7"/>
      <c r="C225" s="7"/>
      <c r="D225" s="7"/>
      <c r="E225" s="1"/>
      <c r="F225" s="1"/>
      <c r="G225" s="1"/>
      <c r="H225" s="1"/>
    </row>
    <row r="226" spans="1:10">
      <c r="A226" s="28" t="s">
        <v>185</v>
      </c>
      <c r="B226" s="7">
        <f t="shared" ref="B226:H226" si="11">SUM(B222:B224)</f>
        <v>0</v>
      </c>
      <c r="C226" s="7">
        <f t="shared" si="11"/>
        <v>0</v>
      </c>
      <c r="D226" s="7">
        <f t="shared" si="11"/>
        <v>0</v>
      </c>
      <c r="E226" s="7">
        <f t="shared" si="11"/>
        <v>0</v>
      </c>
      <c r="F226" s="7">
        <f t="shared" si="11"/>
        <v>0</v>
      </c>
      <c r="G226" s="7">
        <f t="shared" si="11"/>
        <v>0</v>
      </c>
      <c r="H226" s="7">
        <f t="shared" si="11"/>
        <v>0</v>
      </c>
      <c r="I226" s="11"/>
    </row>
    <row r="227" spans="1:10">
      <c r="A227" s="22"/>
      <c r="B227" s="22"/>
      <c r="C227" s="22"/>
      <c r="D227" s="22"/>
      <c r="E227" s="3"/>
    </row>
    <row r="228" spans="1:10">
      <c r="A228" s="9" t="s">
        <v>184</v>
      </c>
      <c r="F228" s="4"/>
      <c r="G228" s="4"/>
    </row>
    <row r="229" spans="1:10">
      <c r="A229" s="66" t="s">
        <v>187</v>
      </c>
      <c r="B229" s="1" t="s">
        <v>577</v>
      </c>
      <c r="C229" s="1" t="s">
        <v>472</v>
      </c>
      <c r="D229" s="1" t="s">
        <v>341</v>
      </c>
      <c r="E229" s="1" t="s">
        <v>526</v>
      </c>
      <c r="F229" s="1" t="s">
        <v>341</v>
      </c>
      <c r="G229" s="1" t="s">
        <v>341</v>
      </c>
      <c r="H229" s="1" t="s">
        <v>341</v>
      </c>
    </row>
    <row r="230" spans="1:10">
      <c r="A230" s="2" t="s">
        <v>137</v>
      </c>
      <c r="B230" s="76">
        <v>3661.3296</v>
      </c>
      <c r="C230" s="76">
        <v>3312</v>
      </c>
      <c r="D230" s="76">
        <v>4565</v>
      </c>
      <c r="E230" s="76">
        <v>2833.4200206060036</v>
      </c>
      <c r="F230" s="76">
        <f>1860*1.2</f>
        <v>2232</v>
      </c>
      <c r="G230" s="76">
        <v>2001</v>
      </c>
      <c r="H230" s="76">
        <v>2488</v>
      </c>
      <c r="J230" s="16"/>
    </row>
    <row r="231" spans="1:10">
      <c r="A231" s="2" t="s">
        <v>138</v>
      </c>
      <c r="B231" s="76">
        <v>899.0784000000001</v>
      </c>
      <c r="C231" s="76">
        <v>633</v>
      </c>
      <c r="D231" s="76">
        <v>1800</v>
      </c>
      <c r="E231" s="76">
        <v>367.8944410621458</v>
      </c>
      <c r="F231" s="76">
        <v>700</v>
      </c>
      <c r="G231" s="76">
        <v>640</v>
      </c>
      <c r="H231" s="76">
        <v>532.79999999999995</v>
      </c>
      <c r="I231" s="16"/>
      <c r="J231" s="16"/>
    </row>
    <row r="232" spans="1:10">
      <c r="A232" s="9"/>
      <c r="B232" s="10"/>
      <c r="C232" s="10"/>
      <c r="D232" s="10"/>
      <c r="E232" s="3"/>
    </row>
    <row r="233" spans="1:10">
      <c r="A233" s="28" t="s">
        <v>40</v>
      </c>
      <c r="B233" s="7">
        <f>IF('Klient och mobiltelefonlösning'!$B$124&gt;0,'Klient och mobiltelefonlösning'!$B$124*(B230+IF('Klient och mobiltelefonlösning'!$C$124="Ja",B231)),0)</f>
        <v>0</v>
      </c>
      <c r="C233" s="7">
        <f>IF('Klient och mobiltelefonlösning'!$B$124&gt;0,'Klient och mobiltelefonlösning'!$B$124*(C230+IF('Klient och mobiltelefonlösning'!$C$124="Ja",C231)),0)</f>
        <v>0</v>
      </c>
      <c r="D233" s="7">
        <f>IF('Klient och mobiltelefonlösning'!$B$124&gt;0,'Klient och mobiltelefonlösning'!$B$124*(D230+IF('Klient och mobiltelefonlösning'!$C$124="Ja",D231)),0)</f>
        <v>0</v>
      </c>
      <c r="E233" s="7">
        <f>IF('Klient och mobiltelefonlösning'!$B$124&gt;0,'Klient och mobiltelefonlösning'!$B$124*(E230+IF('Klient och mobiltelefonlösning'!$C$124="Ja",E231)),0)</f>
        <v>0</v>
      </c>
      <c r="F233" s="7">
        <f>IF('Klient och mobiltelefonlösning'!$B$124&gt;0,'Klient och mobiltelefonlösning'!$B$124*(F230+IF('Klient och mobiltelefonlösning'!$C$124="Ja",F231)),0)</f>
        <v>0</v>
      </c>
      <c r="G233" s="7">
        <f>IF('Klient och mobiltelefonlösning'!$B$124&gt;0,'Klient och mobiltelefonlösning'!$B$124*(G230+IF('Klient och mobiltelefonlösning'!$C$124="Ja",G231)),0)</f>
        <v>0</v>
      </c>
      <c r="H233" s="7">
        <f>IF('Klient och mobiltelefonlösning'!$B$124&gt;0,'Klient och mobiltelefonlösning'!$B$124*(H230+IF('Klient och mobiltelefonlösning'!$C$124="Ja",H231)),0)</f>
        <v>0</v>
      </c>
      <c r="I233" s="11"/>
    </row>
    <row r="234" spans="1:10">
      <c r="A234" s="28" t="s">
        <v>41</v>
      </c>
      <c r="B234" s="7">
        <f>IF('Klient och mobiltelefonlösning'!$B$125&gt;0,'Klient och mobiltelefonlösning'!$B$125*(B230+IF('Klient och mobiltelefonlösning'!$C$125="Ja",B231)),0)</f>
        <v>0</v>
      </c>
      <c r="C234" s="7">
        <f>IF('Klient och mobiltelefonlösning'!$B$125&gt;0,'Klient och mobiltelefonlösning'!$B$125*(C230+IF('Klient och mobiltelefonlösning'!$C$125="Ja",C231)),0)</f>
        <v>0</v>
      </c>
      <c r="D234" s="7">
        <f>IF('Klient och mobiltelefonlösning'!$B$125&gt;0,'Klient och mobiltelefonlösning'!$B$125*(D230+IF('Klient och mobiltelefonlösning'!$C$125="Ja",D231)),0)</f>
        <v>0</v>
      </c>
      <c r="E234" s="7">
        <f>IF('Klient och mobiltelefonlösning'!$B$125&gt;0,'Klient och mobiltelefonlösning'!$B$125*(E230+IF('Klient och mobiltelefonlösning'!$C$125="Ja",E231)),0)</f>
        <v>0</v>
      </c>
      <c r="F234" s="7">
        <f>IF('Klient och mobiltelefonlösning'!$B$125&gt;0,'Klient och mobiltelefonlösning'!$B$125*(F230+IF('Klient och mobiltelefonlösning'!$C$125="Ja",F231)),0)</f>
        <v>0</v>
      </c>
      <c r="G234" s="7">
        <f>IF('Klient och mobiltelefonlösning'!$B$125&gt;0,'Klient och mobiltelefonlösning'!$B$125*(G230+IF('Klient och mobiltelefonlösning'!$C$125="Ja",G231)),0)</f>
        <v>0</v>
      </c>
      <c r="H234" s="7">
        <f>IF('Klient och mobiltelefonlösning'!$B$125&gt;0,'Klient och mobiltelefonlösning'!$B$125*(H230+IF('Klient och mobiltelefonlösning'!$C$125="Ja",H231)),0)</f>
        <v>0</v>
      </c>
      <c r="I234" s="11"/>
    </row>
    <row r="235" spans="1:10">
      <c r="A235" s="28" t="s">
        <v>141</v>
      </c>
      <c r="B235" s="7">
        <f>IF('Klient och mobiltelefonlösning'!$B$126&gt;0,'Klient och mobiltelefonlösning'!$B$126*(B230+IF('Klient och mobiltelefonlösning'!$C$126="Ja",B231)),0)</f>
        <v>0</v>
      </c>
      <c r="C235" s="7">
        <f>IF('Klient och mobiltelefonlösning'!$B$126&gt;0,'Klient och mobiltelefonlösning'!$B$126*(C230+IF('Klient och mobiltelefonlösning'!$C$126="Ja",C231)),0)</f>
        <v>0</v>
      </c>
      <c r="D235" s="7">
        <f>IF('Klient och mobiltelefonlösning'!$B$126&gt;0,'Klient och mobiltelefonlösning'!$B$126*(D230+IF('Klient och mobiltelefonlösning'!$C$126="Ja",D231)),0)</f>
        <v>0</v>
      </c>
      <c r="E235" s="7">
        <f>IF('Klient och mobiltelefonlösning'!$B$126&gt;0,'Klient och mobiltelefonlösning'!$B$126*(E230+IF('Klient och mobiltelefonlösning'!$C$126="Ja",E231)),0)</f>
        <v>0</v>
      </c>
      <c r="F235" s="7">
        <f>IF('Klient och mobiltelefonlösning'!$B$126&gt;0,'Klient och mobiltelefonlösning'!$B$126*(F230+IF('Klient och mobiltelefonlösning'!$C$126="Ja",F231)),0)</f>
        <v>0</v>
      </c>
      <c r="G235" s="7">
        <f>IF('Klient och mobiltelefonlösning'!$B$126&gt;0,'Klient och mobiltelefonlösning'!$B$126*(G230+IF('Klient och mobiltelefonlösning'!$C$126="Ja",G231)),0)</f>
        <v>0</v>
      </c>
      <c r="H235" s="7">
        <f>IF('Klient och mobiltelefonlösning'!$B$126&gt;0,'Klient och mobiltelefonlösning'!$B$126*(H230+IF('Klient och mobiltelefonlösning'!$C$126="Ja",H231)),0)</f>
        <v>0</v>
      </c>
      <c r="I235" s="11"/>
    </row>
    <row r="236" spans="1:10">
      <c r="A236" s="28"/>
      <c r="B236" s="7"/>
      <c r="C236" s="7"/>
      <c r="D236" s="7"/>
      <c r="E236" s="1"/>
      <c r="F236" s="1"/>
      <c r="G236" s="1"/>
      <c r="H236" s="1"/>
    </row>
    <row r="237" spans="1:10">
      <c r="A237" s="28" t="s">
        <v>188</v>
      </c>
      <c r="B237" s="7">
        <f t="shared" ref="B237:H237" si="12">SUM(B233:B235)</f>
        <v>0</v>
      </c>
      <c r="C237" s="7">
        <f t="shared" si="12"/>
        <v>0</v>
      </c>
      <c r="D237" s="7">
        <f t="shared" si="12"/>
        <v>0</v>
      </c>
      <c r="E237" s="7">
        <f t="shared" si="12"/>
        <v>0</v>
      </c>
      <c r="F237" s="7">
        <f t="shared" si="12"/>
        <v>0</v>
      </c>
      <c r="G237" s="7">
        <f t="shared" si="12"/>
        <v>0</v>
      </c>
      <c r="H237" s="7">
        <f t="shared" si="12"/>
        <v>0</v>
      </c>
      <c r="I237" s="11"/>
    </row>
    <row r="238" spans="1:10">
      <c r="A238" s="9"/>
      <c r="B238" s="11"/>
      <c r="C238" s="11"/>
      <c r="D238" s="11"/>
      <c r="E238" s="3"/>
    </row>
    <row r="239" spans="1:10">
      <c r="A239" s="9" t="s">
        <v>266</v>
      </c>
      <c r="F239" s="4"/>
      <c r="G239" s="4"/>
    </row>
    <row r="240" spans="1:10">
      <c r="A240" s="66" t="s">
        <v>178</v>
      </c>
      <c r="B240" s="1" t="s">
        <v>267</v>
      </c>
      <c r="C240" s="1" t="s">
        <v>267</v>
      </c>
      <c r="D240" s="1" t="s">
        <v>267</v>
      </c>
      <c r="E240" s="1" t="s">
        <v>267</v>
      </c>
      <c r="F240" s="1" t="s">
        <v>267</v>
      </c>
      <c r="G240" s="1" t="s">
        <v>267</v>
      </c>
      <c r="H240" s="1" t="s">
        <v>267</v>
      </c>
    </row>
    <row r="241" spans="1:10">
      <c r="A241" s="2" t="s">
        <v>179</v>
      </c>
      <c r="B241" s="76">
        <v>8400</v>
      </c>
      <c r="C241" s="76">
        <v>7115</v>
      </c>
      <c r="D241" s="76">
        <v>8700</v>
      </c>
      <c r="E241" s="76">
        <v>7283.0836182269113</v>
      </c>
      <c r="F241" s="76">
        <v>4500</v>
      </c>
      <c r="G241" s="76">
        <v>2995</v>
      </c>
      <c r="H241" s="76">
        <v>5988</v>
      </c>
      <c r="I241" s="16"/>
      <c r="J241" s="16"/>
    </row>
    <row r="242" spans="1:10">
      <c r="A242" s="9"/>
      <c r="B242" s="10"/>
      <c r="C242" s="10"/>
      <c r="D242" s="10"/>
      <c r="E242" s="3"/>
    </row>
    <row r="243" spans="1:10">
      <c r="A243" s="28" t="s">
        <v>40</v>
      </c>
      <c r="B243" s="7">
        <f>IF('Klient och mobiltelefonlösning'!$B$132&gt;0,'Klient och mobiltelefonlösning'!$B$132*(B241),0)</f>
        <v>0</v>
      </c>
      <c r="C243" s="7">
        <f>IF('Klient och mobiltelefonlösning'!$B$132&gt;0,'Klient och mobiltelefonlösning'!$B$132*(C241),0)</f>
        <v>0</v>
      </c>
      <c r="D243" s="7">
        <f>IF('Klient och mobiltelefonlösning'!$B$132&gt;0,'Klient och mobiltelefonlösning'!$B$132*(D241),0)</f>
        <v>0</v>
      </c>
      <c r="E243" s="7">
        <f>IF('Klient och mobiltelefonlösning'!$B$132&gt;0,'Klient och mobiltelefonlösning'!$B$132*(E241),0)</f>
        <v>0</v>
      </c>
      <c r="F243" s="7">
        <f>IF('Klient och mobiltelefonlösning'!$B$132&gt;0,'Klient och mobiltelefonlösning'!$B$132*(F241),0)</f>
        <v>0</v>
      </c>
      <c r="G243" s="7">
        <f>IF('Klient och mobiltelefonlösning'!$B$132&gt;0,'Klient och mobiltelefonlösning'!$B$132*(G241),0)</f>
        <v>0</v>
      </c>
      <c r="H243" s="7">
        <f>IF('Klient och mobiltelefonlösning'!$B$132&gt;0,'Klient och mobiltelefonlösning'!$B$132*(H241),0)</f>
        <v>0</v>
      </c>
      <c r="I243" s="11"/>
    </row>
    <row r="244" spans="1:10">
      <c r="A244" s="28" t="s">
        <v>41</v>
      </c>
      <c r="B244" s="7">
        <f>IF('Klient och mobiltelefonlösning'!$B$133&gt;0,'Klient och mobiltelefonlösning'!$B$133*(B241),0)</f>
        <v>0</v>
      </c>
      <c r="C244" s="7">
        <f>IF('Klient och mobiltelefonlösning'!$B$133&gt;0,'Klient och mobiltelefonlösning'!$B$133*(C241),0)</f>
        <v>0</v>
      </c>
      <c r="D244" s="7">
        <f>IF('Klient och mobiltelefonlösning'!$B$133&gt;0,'Klient och mobiltelefonlösning'!$B$133*(D241),0)</f>
        <v>0</v>
      </c>
      <c r="E244" s="7">
        <f>IF('Klient och mobiltelefonlösning'!$B$133&gt;0,'Klient och mobiltelefonlösning'!$B$133*(E241),0)</f>
        <v>0</v>
      </c>
      <c r="F244" s="7">
        <f>IF('Klient och mobiltelefonlösning'!$B$133&gt;0,'Klient och mobiltelefonlösning'!$B$133*(F241),0)</f>
        <v>0</v>
      </c>
      <c r="G244" s="7">
        <f>IF('Klient och mobiltelefonlösning'!$B$133&gt;0,'Klient och mobiltelefonlösning'!$B$133*(G241),0)</f>
        <v>0</v>
      </c>
      <c r="H244" s="7">
        <f>IF('Klient och mobiltelefonlösning'!$B$133&gt;0,'Klient och mobiltelefonlösning'!$B$133*(H241),0)</f>
        <v>0</v>
      </c>
      <c r="I244" s="11"/>
    </row>
    <row r="245" spans="1:10">
      <c r="A245" s="28" t="s">
        <v>141</v>
      </c>
      <c r="B245" s="7">
        <f>IF('Klient och mobiltelefonlösning'!$B$134&gt;0,'Klient och mobiltelefonlösning'!$B$134*(B241),0)</f>
        <v>0</v>
      </c>
      <c r="C245" s="7">
        <f>IF('Klient och mobiltelefonlösning'!$B$134&gt;0,'Klient och mobiltelefonlösning'!$B$134*(C241),0)</f>
        <v>0</v>
      </c>
      <c r="D245" s="7">
        <f>IF('Klient och mobiltelefonlösning'!$B$134&gt;0,'Klient och mobiltelefonlösning'!$B$134*(D241),0)</f>
        <v>0</v>
      </c>
      <c r="E245" s="7">
        <f>IF('Klient och mobiltelefonlösning'!$B$134&gt;0,'Klient och mobiltelefonlösning'!$B$134*(E241),0)</f>
        <v>0</v>
      </c>
      <c r="F245" s="7">
        <f>IF('Klient och mobiltelefonlösning'!$B$134&gt;0,'Klient och mobiltelefonlösning'!$B$134*(F241),0)</f>
        <v>0</v>
      </c>
      <c r="G245" s="7">
        <f>IF('Klient och mobiltelefonlösning'!$B$134&gt;0,'Klient och mobiltelefonlösning'!$B$134*(G241),0)</f>
        <v>0</v>
      </c>
      <c r="H245" s="7">
        <f>IF('Klient och mobiltelefonlösning'!$B$134&gt;0,'Klient och mobiltelefonlösning'!$B$134*(H241),0)</f>
        <v>0</v>
      </c>
      <c r="I245" s="11"/>
    </row>
    <row r="246" spans="1:10">
      <c r="A246" s="28"/>
      <c r="B246" s="7"/>
      <c r="C246" s="7"/>
      <c r="D246" s="7"/>
      <c r="E246" s="1"/>
      <c r="F246" s="1"/>
      <c r="G246" s="1"/>
      <c r="H246" s="1"/>
    </row>
    <row r="247" spans="1:10">
      <c r="A247" s="28" t="s">
        <v>180</v>
      </c>
      <c r="B247" s="7">
        <f t="shared" ref="B247:H247" si="13">SUM(B243:B245)</f>
        <v>0</v>
      </c>
      <c r="C247" s="7">
        <f t="shared" si="13"/>
        <v>0</v>
      </c>
      <c r="D247" s="7">
        <f t="shared" si="13"/>
        <v>0</v>
      </c>
      <c r="E247" s="7">
        <f t="shared" si="13"/>
        <v>0</v>
      </c>
      <c r="F247" s="7">
        <f t="shared" si="13"/>
        <v>0</v>
      </c>
      <c r="G247" s="7">
        <f t="shared" si="13"/>
        <v>0</v>
      </c>
      <c r="H247" s="7">
        <f t="shared" si="13"/>
        <v>0</v>
      </c>
      <c r="I247" s="11"/>
    </row>
    <row r="248" spans="1:10">
      <c r="A248" s="28"/>
      <c r="B248" s="7"/>
      <c r="C248" s="7"/>
      <c r="D248" s="7"/>
      <c r="E248" s="7"/>
      <c r="F248" s="7"/>
      <c r="G248" s="7"/>
      <c r="H248" s="11"/>
      <c r="I248" s="11"/>
    </row>
    <row r="249" spans="1:10">
      <c r="A249" s="28" t="s">
        <v>30</v>
      </c>
      <c r="B249" s="7"/>
      <c r="C249" s="7"/>
      <c r="D249" s="7"/>
      <c r="E249" s="1"/>
      <c r="F249" s="1"/>
      <c r="G249" s="1"/>
    </row>
    <row r="250" spans="1:10">
      <c r="A250" s="113" t="s">
        <v>38</v>
      </c>
      <c r="B250" s="76">
        <v>40</v>
      </c>
      <c r="C250" s="76">
        <v>120</v>
      </c>
      <c r="D250" s="76">
        <v>130</v>
      </c>
      <c r="E250" s="76">
        <v>60.089425373483522</v>
      </c>
      <c r="F250" s="76">
        <v>50</v>
      </c>
      <c r="G250" s="76">
        <v>95</v>
      </c>
      <c r="H250" s="76">
        <v>47</v>
      </c>
    </row>
    <row r="251" spans="1:10">
      <c r="A251" s="86" t="s">
        <v>49</v>
      </c>
      <c r="B251" s="76">
        <v>70</v>
      </c>
      <c r="C251" s="76">
        <v>95</v>
      </c>
      <c r="D251" s="76">
        <v>168</v>
      </c>
      <c r="E251" s="76">
        <v>0</v>
      </c>
      <c r="F251" s="76">
        <v>300</v>
      </c>
      <c r="G251" s="76">
        <v>90</v>
      </c>
      <c r="H251" s="76">
        <v>42</v>
      </c>
    </row>
    <row r="252" spans="1:10">
      <c r="A252" s="86" t="s">
        <v>190</v>
      </c>
      <c r="B252" s="76">
        <v>45</v>
      </c>
      <c r="C252" s="76">
        <v>95</v>
      </c>
      <c r="D252" s="76">
        <v>90</v>
      </c>
      <c r="E252" s="76">
        <v>110.36833231864321</v>
      </c>
      <c r="F252" s="76">
        <v>50</v>
      </c>
      <c r="G252" s="76">
        <v>350</v>
      </c>
      <c r="H252" s="76">
        <v>21</v>
      </c>
    </row>
    <row r="253" spans="1:10">
      <c r="A253" s="110" t="s">
        <v>205</v>
      </c>
      <c r="B253" s="76">
        <v>595</v>
      </c>
      <c r="C253" s="76">
        <v>700</v>
      </c>
      <c r="D253" s="76">
        <v>1652</v>
      </c>
      <c r="E253" s="76">
        <v>852.28878846063367</v>
      </c>
      <c r="F253" s="76">
        <v>900</v>
      </c>
      <c r="G253" s="76">
        <v>690</v>
      </c>
      <c r="H253" s="76">
        <v>550</v>
      </c>
    </row>
    <row r="254" spans="1:10">
      <c r="A254" s="9"/>
      <c r="B254" s="7"/>
      <c r="C254" s="10"/>
      <c r="D254" s="10"/>
      <c r="E254" s="3"/>
    </row>
    <row r="255" spans="1:10">
      <c r="A255" s="28" t="s">
        <v>40</v>
      </c>
      <c r="B255" s="7">
        <f>'Klient och mobiltelefonlösning'!$B139*B250</f>
        <v>0</v>
      </c>
      <c r="C255" s="7">
        <f>'Klient och mobiltelefonlösning'!$B139*C250</f>
        <v>0</v>
      </c>
      <c r="D255" s="7">
        <f>'Klient och mobiltelefonlösning'!$B139*D250</f>
        <v>0</v>
      </c>
      <c r="E255" s="7">
        <f>'Klient och mobiltelefonlösning'!$B139*E250</f>
        <v>0</v>
      </c>
      <c r="F255" s="7">
        <f>'Klient och mobiltelefonlösning'!$B139*F250</f>
        <v>0</v>
      </c>
      <c r="G255" s="7">
        <f>'Klient och mobiltelefonlösning'!$B139*G250</f>
        <v>0</v>
      </c>
      <c r="H255" s="7">
        <f>'Klient och mobiltelefonlösning'!$B139*H250</f>
        <v>0</v>
      </c>
      <c r="I255" s="11"/>
    </row>
    <row r="256" spans="1:10">
      <c r="A256" s="28" t="s">
        <v>41</v>
      </c>
      <c r="B256" s="7">
        <f>'Klient och mobiltelefonlösning'!$B140*B251</f>
        <v>0</v>
      </c>
      <c r="C256" s="7">
        <f>'Klient och mobiltelefonlösning'!$B140*C251</f>
        <v>0</v>
      </c>
      <c r="D256" s="7">
        <f>'Klient och mobiltelefonlösning'!$B140*D251</f>
        <v>0</v>
      </c>
      <c r="E256" s="7">
        <f>'Klient och mobiltelefonlösning'!$B140*E251</f>
        <v>0</v>
      </c>
      <c r="F256" s="7">
        <f>'Klient och mobiltelefonlösning'!$B140*F251</f>
        <v>0</v>
      </c>
      <c r="G256" s="7">
        <f>'Klient och mobiltelefonlösning'!$B140*G251</f>
        <v>0</v>
      </c>
      <c r="H256" s="7">
        <f>'Klient och mobiltelefonlösning'!$B140*H251</f>
        <v>0</v>
      </c>
      <c r="I256" s="11"/>
    </row>
    <row r="257" spans="1:24">
      <c r="A257" s="28" t="s">
        <v>141</v>
      </c>
      <c r="B257" s="7">
        <f>'Klient och mobiltelefonlösning'!$B141*B252</f>
        <v>0</v>
      </c>
      <c r="C257" s="7">
        <f>'Klient och mobiltelefonlösning'!$B141*C252</f>
        <v>0</v>
      </c>
      <c r="D257" s="7">
        <f>'Klient och mobiltelefonlösning'!$B141*D252</f>
        <v>0</v>
      </c>
      <c r="E257" s="7">
        <f>'Klient och mobiltelefonlösning'!$B141*E252</f>
        <v>0</v>
      </c>
      <c r="F257" s="7">
        <f>'Klient och mobiltelefonlösning'!$B141*F252</f>
        <v>0</v>
      </c>
      <c r="G257" s="7">
        <f>'Klient och mobiltelefonlösning'!$B141*G252</f>
        <v>0</v>
      </c>
      <c r="H257" s="7">
        <f>'Klient och mobiltelefonlösning'!$B141*H252</f>
        <v>0</v>
      </c>
      <c r="I257" s="11"/>
    </row>
    <row r="258" spans="1:24">
      <c r="A258" s="28" t="s">
        <v>142</v>
      </c>
      <c r="B258" s="7">
        <f>'Klient och mobiltelefonlösning'!$B142*B253</f>
        <v>0</v>
      </c>
      <c r="C258" s="7">
        <f>'Klient och mobiltelefonlösning'!$B142*C253</f>
        <v>0</v>
      </c>
      <c r="D258" s="7">
        <f>'Klient och mobiltelefonlösning'!$B142*D253</f>
        <v>0</v>
      </c>
      <c r="E258" s="7">
        <f>'Klient och mobiltelefonlösning'!$B142*E253</f>
        <v>0</v>
      </c>
      <c r="F258" s="7">
        <f>'Klient och mobiltelefonlösning'!$B142*F253</f>
        <v>0</v>
      </c>
      <c r="G258" s="7">
        <f>'Klient och mobiltelefonlösning'!$B142*G253</f>
        <v>0</v>
      </c>
      <c r="H258" s="7">
        <f>'Klient och mobiltelefonlösning'!$B142*H253</f>
        <v>0</v>
      </c>
      <c r="I258" s="11"/>
    </row>
    <row r="259" spans="1:24">
      <c r="A259" s="28"/>
      <c r="B259" s="7"/>
      <c r="C259" s="7"/>
      <c r="D259" s="7"/>
      <c r="E259" s="7"/>
      <c r="F259" s="7"/>
      <c r="G259" s="7"/>
      <c r="H259" s="7"/>
      <c r="I259" s="11"/>
    </row>
    <row r="260" spans="1:24">
      <c r="A260" s="28" t="s">
        <v>84</v>
      </c>
      <c r="B260" s="7">
        <f t="shared" ref="B260:H260" si="14">SUM(B255:B258)</f>
        <v>0</v>
      </c>
      <c r="C260" s="7">
        <f t="shared" si="14"/>
        <v>0</v>
      </c>
      <c r="D260" s="7">
        <f t="shared" si="14"/>
        <v>0</v>
      </c>
      <c r="E260" s="7">
        <f t="shared" si="14"/>
        <v>0</v>
      </c>
      <c r="F260" s="7">
        <f t="shared" si="14"/>
        <v>0</v>
      </c>
      <c r="G260" s="7">
        <f t="shared" si="14"/>
        <v>0</v>
      </c>
      <c r="H260" s="7">
        <f t="shared" si="14"/>
        <v>0</v>
      </c>
      <c r="I260" s="11"/>
    </row>
    <row r="261" spans="1:24" ht="27" customHeight="1">
      <c r="A261" s="9"/>
      <c r="B261" s="11"/>
      <c r="C261" s="11"/>
      <c r="D261" s="11"/>
      <c r="E261" s="3"/>
      <c r="J261" s="3" t="s">
        <v>240</v>
      </c>
    </row>
    <row r="262" spans="1:24">
      <c r="A262" s="9" t="s">
        <v>139</v>
      </c>
      <c r="B262" s="11"/>
      <c r="C262" s="11"/>
      <c r="D262" s="11"/>
      <c r="E262" s="3"/>
      <c r="J262" s="10" t="str">
        <f t="shared" ref="J262:P262" si="15">B1</f>
        <v>Advania Sverige AB</v>
      </c>
      <c r="K262" s="10" t="str">
        <f t="shared" si="15"/>
        <v>Atea Sverige AB</v>
      </c>
      <c r="L262" s="10" t="str">
        <f t="shared" si="15"/>
        <v>B2B IT-partner AB</v>
      </c>
      <c r="M262" s="10" t="str">
        <f t="shared" si="15"/>
        <v>Dustin Sverige AB</v>
      </c>
      <c r="N262" s="10" t="str">
        <f t="shared" si="15"/>
        <v>Foxway Education AB</v>
      </c>
      <c r="O262" s="10" t="str">
        <f t="shared" si="15"/>
        <v>Techstep Sweden AB</v>
      </c>
      <c r="P262" s="10" t="str">
        <f t="shared" si="15"/>
        <v>Tele 2 Sverige AB</v>
      </c>
      <c r="R262" s="4"/>
      <c r="S262" s="4"/>
      <c r="T262" s="4"/>
      <c r="U262" s="4"/>
      <c r="V262" s="4"/>
      <c r="W262" s="4"/>
    </row>
    <row r="263" spans="1:24">
      <c r="A263" s="104" t="s">
        <v>269</v>
      </c>
      <c r="B263" s="76">
        <v>1549</v>
      </c>
      <c r="C263" s="76">
        <v>1218</v>
      </c>
      <c r="D263" s="76">
        <v>1927</v>
      </c>
      <c r="E263" s="76">
        <v>1200.8074556268439</v>
      </c>
      <c r="F263" s="76">
        <v>810</v>
      </c>
      <c r="G263" s="76">
        <v>935</v>
      </c>
      <c r="H263" s="76">
        <v>963</v>
      </c>
      <c r="J263" s="124" t="s">
        <v>647</v>
      </c>
      <c r="K263" s="124" t="s">
        <v>272</v>
      </c>
      <c r="L263" s="124" t="s">
        <v>272</v>
      </c>
      <c r="M263" s="124" t="s">
        <v>534</v>
      </c>
      <c r="N263" s="124" t="s">
        <v>272</v>
      </c>
      <c r="O263" s="124" t="s">
        <v>272</v>
      </c>
      <c r="P263" s="124" t="s">
        <v>272</v>
      </c>
      <c r="R263" s="7">
        <f>'Klient och mobiltelefonlösning'!$B147*B263</f>
        <v>0</v>
      </c>
      <c r="S263" s="7">
        <f>'Klient och mobiltelefonlösning'!$B147*C263</f>
        <v>0</v>
      </c>
      <c r="T263" s="7">
        <f>'Klient och mobiltelefonlösning'!$B147*D263</f>
        <v>0</v>
      </c>
      <c r="U263" s="7">
        <f>'Klient och mobiltelefonlösning'!$B147*E263</f>
        <v>0</v>
      </c>
      <c r="V263" s="7">
        <f>'Klient och mobiltelefonlösning'!$B147*F263</f>
        <v>0</v>
      </c>
      <c r="W263" s="7">
        <f>'Klient och mobiltelefonlösning'!$B147*G263</f>
        <v>0</v>
      </c>
      <c r="X263" s="7">
        <f>'Klient och mobiltelefonlösning'!$B147*H263</f>
        <v>0</v>
      </c>
    </row>
    <row r="264" spans="1:24">
      <c r="A264" s="104" t="s">
        <v>268</v>
      </c>
      <c r="B264" s="76">
        <v>2113</v>
      </c>
      <c r="C264" s="76">
        <v>1652</v>
      </c>
      <c r="D264" s="76">
        <v>2630</v>
      </c>
      <c r="E264" s="76">
        <v>1639.3376293729218</v>
      </c>
      <c r="F264" s="76">
        <v>1180</v>
      </c>
      <c r="G264" s="76">
        <v>1277</v>
      </c>
      <c r="H264" s="76">
        <v>1314</v>
      </c>
      <c r="J264" s="124" t="s">
        <v>648</v>
      </c>
      <c r="K264" s="124" t="s">
        <v>273</v>
      </c>
      <c r="L264" s="124" t="s">
        <v>273</v>
      </c>
      <c r="M264" s="124" t="s">
        <v>534</v>
      </c>
      <c r="N264" s="124" t="s">
        <v>273</v>
      </c>
      <c r="O264" s="124" t="s">
        <v>273</v>
      </c>
      <c r="P264" s="124" t="s">
        <v>273</v>
      </c>
      <c r="R264" s="7"/>
      <c r="S264" s="7"/>
      <c r="T264" s="7"/>
      <c r="U264" s="7"/>
      <c r="V264" s="7"/>
      <c r="W264" s="7"/>
      <c r="X264" s="7"/>
    </row>
    <row r="265" spans="1:24">
      <c r="A265" s="104" t="s">
        <v>270</v>
      </c>
      <c r="B265" s="76">
        <v>443.96640000000002</v>
      </c>
      <c r="C265" s="76">
        <v>413</v>
      </c>
      <c r="D265" s="76">
        <v>581</v>
      </c>
      <c r="E265" s="76">
        <v>348.7639301269142</v>
      </c>
      <c r="F265" s="76">
        <v>250</v>
      </c>
      <c r="G265" s="76">
        <v>279</v>
      </c>
      <c r="H265" s="76">
        <v>284</v>
      </c>
      <c r="J265" s="124" t="s">
        <v>596</v>
      </c>
      <c r="K265" s="124" t="s">
        <v>274</v>
      </c>
      <c r="L265" s="124" t="s">
        <v>274</v>
      </c>
      <c r="M265" s="124" t="s">
        <v>535</v>
      </c>
      <c r="N265" s="124" t="s">
        <v>274</v>
      </c>
      <c r="O265" s="124" t="s">
        <v>274</v>
      </c>
      <c r="P265" s="124" t="s">
        <v>274</v>
      </c>
      <c r="R265" s="7">
        <f>'Klient och mobiltelefonlösning'!$B148*B265</f>
        <v>0</v>
      </c>
      <c r="S265" s="7">
        <f>'Klient och mobiltelefonlösning'!$B148*C265</f>
        <v>0</v>
      </c>
      <c r="T265" s="7">
        <f>'Klient och mobiltelefonlösning'!$B148*D265</f>
        <v>0</v>
      </c>
      <c r="U265" s="7">
        <f>'Klient och mobiltelefonlösning'!$B148*E265</f>
        <v>0</v>
      </c>
      <c r="V265" s="7">
        <f>'Klient och mobiltelefonlösning'!$B148*F265</f>
        <v>0</v>
      </c>
      <c r="W265" s="7">
        <f>'Klient och mobiltelefonlösning'!$B148*G265</f>
        <v>0</v>
      </c>
      <c r="X265" s="7">
        <f>'Klient och mobiltelefonlösning'!$B148*H265</f>
        <v>0</v>
      </c>
    </row>
    <row r="266" spans="1:24">
      <c r="A266" s="104" t="s">
        <v>271</v>
      </c>
      <c r="B266" s="76">
        <v>534.98879999999997</v>
      </c>
      <c r="C266" s="76">
        <v>504</v>
      </c>
      <c r="D266" s="76">
        <v>240</v>
      </c>
      <c r="E266" s="76">
        <v>0</v>
      </c>
      <c r="F266" s="76">
        <v>300</v>
      </c>
      <c r="G266" s="76">
        <v>0</v>
      </c>
      <c r="H266" s="76">
        <v>0</v>
      </c>
      <c r="J266" s="124" t="s">
        <v>596</v>
      </c>
      <c r="K266" s="124" t="s">
        <v>275</v>
      </c>
      <c r="L266" s="124" t="s">
        <v>275</v>
      </c>
      <c r="M266" s="124" t="s">
        <v>275</v>
      </c>
      <c r="N266" s="124" t="s">
        <v>275</v>
      </c>
      <c r="O266" s="124" t="s">
        <v>275</v>
      </c>
      <c r="P266" s="124" t="s">
        <v>275</v>
      </c>
      <c r="R266" s="7"/>
      <c r="S266" s="7"/>
      <c r="T266" s="7"/>
      <c r="U266" s="7"/>
      <c r="V266" s="7"/>
      <c r="W266" s="7"/>
      <c r="X266" s="7"/>
    </row>
    <row r="267" spans="1:24">
      <c r="A267" s="104" t="s">
        <v>280</v>
      </c>
      <c r="B267" s="76">
        <v>49</v>
      </c>
      <c r="C267" s="76">
        <v>110</v>
      </c>
      <c r="D267" s="76">
        <v>952</v>
      </c>
      <c r="E267" s="76">
        <v>134.89462838945346</v>
      </c>
      <c r="F267" s="76">
        <v>47</v>
      </c>
      <c r="G267" s="76">
        <v>90</v>
      </c>
      <c r="H267" s="76">
        <v>43</v>
      </c>
      <c r="J267" s="124" t="s">
        <v>649</v>
      </c>
      <c r="K267" s="124" t="s">
        <v>323</v>
      </c>
      <c r="L267" s="124" t="s">
        <v>348</v>
      </c>
      <c r="M267" s="124" t="s">
        <v>536</v>
      </c>
      <c r="N267" s="124" t="s">
        <v>390</v>
      </c>
      <c r="O267" s="124" t="s">
        <v>390</v>
      </c>
      <c r="P267" s="124" t="s">
        <v>390</v>
      </c>
      <c r="R267" s="7">
        <f>'Klient och mobiltelefonlösning'!$B149*B267</f>
        <v>0</v>
      </c>
      <c r="S267" s="7">
        <f>'Klient och mobiltelefonlösning'!$B149*C267</f>
        <v>0</v>
      </c>
      <c r="T267" s="7">
        <f>'Klient och mobiltelefonlösning'!$B149*D267</f>
        <v>0</v>
      </c>
      <c r="U267" s="7">
        <f>'Klient och mobiltelefonlösning'!$B149*E267</f>
        <v>0</v>
      </c>
      <c r="V267" s="7">
        <f>'Klient och mobiltelefonlösning'!$B149*F267</f>
        <v>0</v>
      </c>
      <c r="W267" s="7">
        <f>'Klient och mobiltelefonlösning'!$B149*G267</f>
        <v>0</v>
      </c>
      <c r="X267" s="7">
        <f>'Klient och mobiltelefonlösning'!$B149*H267</f>
        <v>0</v>
      </c>
    </row>
    <row r="268" spans="1:24">
      <c r="A268" s="104" t="s">
        <v>281</v>
      </c>
      <c r="B268" s="76">
        <v>48</v>
      </c>
      <c r="C268" s="76">
        <v>111</v>
      </c>
      <c r="D268" s="76">
        <v>952</v>
      </c>
      <c r="E268" s="76">
        <v>134.89462838945346</v>
      </c>
      <c r="F268" s="76">
        <v>47</v>
      </c>
      <c r="G268" s="76">
        <v>90</v>
      </c>
      <c r="H268" s="76">
        <v>43</v>
      </c>
      <c r="J268" s="124" t="s">
        <v>650</v>
      </c>
      <c r="K268" s="124" t="s">
        <v>323</v>
      </c>
      <c r="L268" s="124" t="s">
        <v>349</v>
      </c>
      <c r="M268" s="124" t="s">
        <v>537</v>
      </c>
      <c r="N268" s="124" t="s">
        <v>390</v>
      </c>
      <c r="O268" s="124" t="s">
        <v>390</v>
      </c>
      <c r="P268" s="124" t="s">
        <v>390</v>
      </c>
      <c r="R268" s="7"/>
      <c r="S268" s="7"/>
      <c r="T268" s="7"/>
      <c r="U268" s="7"/>
      <c r="V268" s="7"/>
      <c r="W268" s="7"/>
      <c r="X268" s="7"/>
    </row>
    <row r="269" spans="1:24">
      <c r="A269" s="104" t="s">
        <v>282</v>
      </c>
      <c r="B269" s="76">
        <v>40</v>
      </c>
      <c r="C269" s="76">
        <v>112</v>
      </c>
      <c r="D269" s="76">
        <v>952</v>
      </c>
      <c r="E269" s="76">
        <v>160.72</v>
      </c>
      <c r="F269" s="76">
        <v>47</v>
      </c>
      <c r="G269" s="76">
        <v>90</v>
      </c>
      <c r="H269" s="76">
        <v>43</v>
      </c>
      <c r="I269" s="16"/>
      <c r="J269" s="124" t="s">
        <v>296</v>
      </c>
      <c r="K269" s="124" t="s">
        <v>323</v>
      </c>
      <c r="L269" s="124" t="s">
        <v>350</v>
      </c>
      <c r="M269" s="124" t="s">
        <v>582</v>
      </c>
      <c r="N269" s="124" t="s">
        <v>390</v>
      </c>
      <c r="O269" s="124" t="s">
        <v>390</v>
      </c>
      <c r="P269" s="124" t="s">
        <v>390</v>
      </c>
      <c r="R269" s="7">
        <f>'Klient och mobiltelefonlösning'!$B150*B269</f>
        <v>0</v>
      </c>
      <c r="S269" s="7">
        <f>'Klient och mobiltelefonlösning'!$B150*C269</f>
        <v>0</v>
      </c>
      <c r="T269" s="7">
        <f>'Klient och mobiltelefonlösning'!$B150*D269</f>
        <v>0</v>
      </c>
      <c r="U269" s="7">
        <f>'Klient och mobiltelefonlösning'!$B150*E269</f>
        <v>0</v>
      </c>
      <c r="V269" s="7">
        <f>'Klient och mobiltelefonlösning'!$B150*F269</f>
        <v>0</v>
      </c>
      <c r="W269" s="7">
        <f>'Klient och mobiltelefonlösning'!$B150*G269</f>
        <v>0</v>
      </c>
      <c r="X269" s="7">
        <f>'Klient och mobiltelefonlösning'!$B150*H269</f>
        <v>0</v>
      </c>
    </row>
    <row r="270" spans="1:24">
      <c r="A270" s="104" t="s">
        <v>283</v>
      </c>
      <c r="B270" s="76">
        <v>40.867199999999997</v>
      </c>
      <c r="C270" s="76">
        <v>113</v>
      </c>
      <c r="D270" s="76">
        <v>952</v>
      </c>
      <c r="E270" s="76">
        <v>134.89462838945346</v>
      </c>
      <c r="F270" s="76">
        <v>47</v>
      </c>
      <c r="G270" s="76">
        <v>90</v>
      </c>
      <c r="H270" s="76">
        <v>43</v>
      </c>
      <c r="J270" s="124" t="s">
        <v>597</v>
      </c>
      <c r="K270" s="124" t="s">
        <v>323</v>
      </c>
      <c r="L270" s="124" t="s">
        <v>351</v>
      </c>
      <c r="M270" s="124" t="s">
        <v>538</v>
      </c>
      <c r="N270" s="124" t="s">
        <v>390</v>
      </c>
      <c r="O270" s="124" t="s">
        <v>390</v>
      </c>
      <c r="P270" s="124" t="s">
        <v>390</v>
      </c>
      <c r="R270" s="7"/>
      <c r="S270" s="7"/>
      <c r="T270" s="7"/>
      <c r="U270" s="7"/>
      <c r="V270" s="7"/>
      <c r="W270" s="7"/>
      <c r="X270" s="7"/>
    </row>
    <row r="271" spans="1:24">
      <c r="A271" s="104" t="s">
        <v>284</v>
      </c>
      <c r="B271" s="76">
        <v>161</v>
      </c>
      <c r="C271" s="76">
        <v>197</v>
      </c>
      <c r="D271" s="76">
        <v>2100</v>
      </c>
      <c r="E271" s="76">
        <v>220.73666463728748</v>
      </c>
      <c r="F271" s="76">
        <v>114</v>
      </c>
      <c r="G271" s="76">
        <v>125</v>
      </c>
      <c r="H271" s="76">
        <v>84</v>
      </c>
      <c r="J271" s="124" t="s">
        <v>651</v>
      </c>
      <c r="K271" s="124" t="s">
        <v>322</v>
      </c>
      <c r="L271" s="126" t="s">
        <v>354</v>
      </c>
      <c r="M271" s="124" t="s">
        <v>539</v>
      </c>
      <c r="N271" s="124" t="s">
        <v>392</v>
      </c>
      <c r="O271" s="124" t="s">
        <v>393</v>
      </c>
      <c r="P271" s="124" t="s">
        <v>390</v>
      </c>
      <c r="R271" s="7">
        <f>'Klient och mobiltelefonlösning'!$B152*B271</f>
        <v>0</v>
      </c>
      <c r="S271" s="7">
        <f>'Klient och mobiltelefonlösning'!$B152*C271</f>
        <v>0</v>
      </c>
      <c r="T271" s="7">
        <f>'Klient och mobiltelefonlösning'!$B152*D271</f>
        <v>0</v>
      </c>
      <c r="U271" s="7">
        <f>'Klient och mobiltelefonlösning'!$B152*E271</f>
        <v>0</v>
      </c>
      <c r="V271" s="7">
        <f>'Klient och mobiltelefonlösning'!$B152*F271</f>
        <v>0</v>
      </c>
      <c r="W271" s="7">
        <f>'Klient och mobiltelefonlösning'!$B152*G271</f>
        <v>0</v>
      </c>
      <c r="X271" s="7">
        <f>'Klient och mobiltelefonlösning'!$B152*H271</f>
        <v>0</v>
      </c>
    </row>
    <row r="272" spans="1:24">
      <c r="A272" s="104" t="s">
        <v>285</v>
      </c>
      <c r="B272" s="76">
        <v>193</v>
      </c>
      <c r="C272" s="76">
        <v>197</v>
      </c>
      <c r="D272" s="76">
        <v>2100</v>
      </c>
      <c r="E272" s="76">
        <v>183.9472205310729</v>
      </c>
      <c r="F272" s="76">
        <v>114</v>
      </c>
      <c r="G272" s="76">
        <v>125</v>
      </c>
      <c r="H272" s="76">
        <v>84</v>
      </c>
      <c r="J272" s="124" t="s">
        <v>652</v>
      </c>
      <c r="K272" s="124" t="s">
        <v>322</v>
      </c>
      <c r="L272" s="126" t="s">
        <v>354</v>
      </c>
      <c r="M272" s="124" t="s">
        <v>540</v>
      </c>
      <c r="N272" s="124" t="s">
        <v>392</v>
      </c>
      <c r="O272" s="124" t="s">
        <v>393</v>
      </c>
      <c r="P272" s="124" t="s">
        <v>390</v>
      </c>
      <c r="R272" s="7"/>
      <c r="S272" s="7"/>
      <c r="T272" s="7"/>
      <c r="U272" s="7"/>
      <c r="V272" s="7"/>
      <c r="W272" s="7"/>
      <c r="X272" s="7"/>
    </row>
    <row r="273" spans="1:24">
      <c r="A273" s="104" t="s">
        <v>286</v>
      </c>
      <c r="B273" s="76">
        <v>161.6112</v>
      </c>
      <c r="C273" s="76">
        <v>197</v>
      </c>
      <c r="D273" s="76">
        <v>2100</v>
      </c>
      <c r="E273" s="76">
        <v>220.73666463728748</v>
      </c>
      <c r="F273" s="76">
        <v>114</v>
      </c>
      <c r="G273" s="76">
        <v>125</v>
      </c>
      <c r="H273" s="76">
        <v>84</v>
      </c>
      <c r="J273" s="124" t="s">
        <v>598</v>
      </c>
      <c r="K273" s="124" t="s">
        <v>322</v>
      </c>
      <c r="L273" s="124" t="s">
        <v>355</v>
      </c>
      <c r="M273" s="124" t="s">
        <v>541</v>
      </c>
      <c r="N273" s="124" t="s">
        <v>392</v>
      </c>
      <c r="O273" s="124" t="s">
        <v>393</v>
      </c>
      <c r="P273" s="124" t="s">
        <v>390</v>
      </c>
      <c r="R273" s="7">
        <f>'Klient och mobiltelefonlösning'!$B153*B273</f>
        <v>0</v>
      </c>
      <c r="S273" s="7">
        <f>'Klient och mobiltelefonlösning'!$B153*C273</f>
        <v>0</v>
      </c>
      <c r="T273" s="7">
        <f>'Klient och mobiltelefonlösning'!$B153*D273</f>
        <v>0</v>
      </c>
      <c r="U273" s="7">
        <f>'Klient och mobiltelefonlösning'!$B153*E273</f>
        <v>0</v>
      </c>
      <c r="V273" s="7">
        <f>'Klient och mobiltelefonlösning'!$B153*F273</f>
        <v>0</v>
      </c>
      <c r="W273" s="7">
        <f>'Klient och mobiltelefonlösning'!$B153*G273</f>
        <v>0</v>
      </c>
      <c r="X273" s="7">
        <f>'Klient och mobiltelefonlösning'!$B153*H273</f>
        <v>0</v>
      </c>
    </row>
    <row r="274" spans="1:24">
      <c r="A274" s="104" t="s">
        <v>287</v>
      </c>
      <c r="B274" s="76">
        <v>161.6112</v>
      </c>
      <c r="C274" s="76">
        <v>197</v>
      </c>
      <c r="D274" s="76">
        <v>2100</v>
      </c>
      <c r="E274" s="76">
        <v>262.5</v>
      </c>
      <c r="F274" s="76">
        <v>114</v>
      </c>
      <c r="G274" s="76">
        <v>125</v>
      </c>
      <c r="H274" s="76">
        <v>84</v>
      </c>
      <c r="J274" s="124" t="s">
        <v>598</v>
      </c>
      <c r="K274" s="124" t="s">
        <v>322</v>
      </c>
      <c r="L274" s="124" t="s">
        <v>355</v>
      </c>
      <c r="M274" s="124" t="s">
        <v>542</v>
      </c>
      <c r="N274" s="124" t="s">
        <v>392</v>
      </c>
      <c r="O274" s="124" t="s">
        <v>393</v>
      </c>
      <c r="P274" s="124" t="s">
        <v>390</v>
      </c>
      <c r="R274" s="7"/>
      <c r="S274" s="7"/>
      <c r="T274" s="7"/>
      <c r="U274" s="7"/>
      <c r="V274" s="7"/>
      <c r="W274" s="7"/>
      <c r="X274" s="7"/>
    </row>
    <row r="275" spans="1:24" ht="13.5" customHeight="1">
      <c r="A275" s="104" t="s">
        <v>288</v>
      </c>
      <c r="B275" s="76">
        <v>231</v>
      </c>
      <c r="C275" s="76">
        <v>191</v>
      </c>
      <c r="D275" s="76">
        <v>1076</v>
      </c>
      <c r="E275" s="76">
        <v>183.9472205310729</v>
      </c>
      <c r="F275" s="76">
        <v>81</v>
      </c>
      <c r="G275" s="76">
        <v>125</v>
      </c>
      <c r="H275" s="76">
        <v>84</v>
      </c>
      <c r="J275" s="124" t="s">
        <v>653</v>
      </c>
      <c r="K275" s="124" t="s">
        <v>324</v>
      </c>
      <c r="L275" s="124" t="s">
        <v>368</v>
      </c>
      <c r="M275" s="124" t="s">
        <v>543</v>
      </c>
      <c r="N275" s="124" t="s">
        <v>391</v>
      </c>
      <c r="O275" s="124" t="s">
        <v>391</v>
      </c>
      <c r="P275" s="124" t="s">
        <v>391</v>
      </c>
      <c r="R275" s="7">
        <f>'Klient och mobiltelefonlösning'!$B154*B275</f>
        <v>0</v>
      </c>
      <c r="S275" s="7">
        <f>'Klient och mobiltelefonlösning'!$B154*C275</f>
        <v>0</v>
      </c>
      <c r="T275" s="7">
        <f>'Klient och mobiltelefonlösning'!$B154*D275</f>
        <v>0</v>
      </c>
      <c r="U275" s="7">
        <f>'Klient och mobiltelefonlösning'!$B154*E275</f>
        <v>0</v>
      </c>
      <c r="V275" s="7">
        <f>'Klient och mobiltelefonlösning'!$B154*F275</f>
        <v>0</v>
      </c>
      <c r="W275" s="7">
        <f>'Klient och mobiltelefonlösning'!$B154*G275</f>
        <v>0</v>
      </c>
      <c r="X275" s="7">
        <f>'Klient och mobiltelefonlösning'!$B154*H275</f>
        <v>0</v>
      </c>
    </row>
    <row r="276" spans="1:24" ht="13.5" customHeight="1">
      <c r="A276" s="104" t="s">
        <v>290</v>
      </c>
      <c r="B276" s="76">
        <v>231</v>
      </c>
      <c r="C276" s="76">
        <v>191</v>
      </c>
      <c r="D276" s="76">
        <v>1076</v>
      </c>
      <c r="E276" s="76">
        <v>183.9472205310729</v>
      </c>
      <c r="F276" s="76">
        <v>81</v>
      </c>
      <c r="G276" s="76">
        <v>125</v>
      </c>
      <c r="H276" s="76">
        <v>84</v>
      </c>
      <c r="J276" s="124" t="s">
        <v>654</v>
      </c>
      <c r="K276" s="124" t="s">
        <v>324</v>
      </c>
      <c r="L276" s="124" t="s">
        <v>368</v>
      </c>
      <c r="M276" s="124" t="s">
        <v>544</v>
      </c>
      <c r="N276" s="124" t="s">
        <v>391</v>
      </c>
      <c r="O276" s="124" t="s">
        <v>391</v>
      </c>
      <c r="P276" s="124" t="s">
        <v>391</v>
      </c>
      <c r="R276" s="7"/>
      <c r="S276" s="7"/>
      <c r="T276" s="7"/>
      <c r="U276" s="7"/>
      <c r="V276" s="7"/>
      <c r="W276" s="7"/>
      <c r="X276" s="7"/>
    </row>
    <row r="277" spans="1:24" ht="13.5" customHeight="1">
      <c r="A277" s="104" t="s">
        <v>289</v>
      </c>
      <c r="B277" s="76">
        <v>193</v>
      </c>
      <c r="C277" s="76">
        <v>191</v>
      </c>
      <c r="D277" s="76">
        <v>1076</v>
      </c>
      <c r="E277" s="76">
        <v>218.53</v>
      </c>
      <c r="F277" s="76">
        <v>81</v>
      </c>
      <c r="G277" s="76">
        <v>125</v>
      </c>
      <c r="H277" s="76">
        <v>84</v>
      </c>
      <c r="I277" s="16"/>
      <c r="J277" s="124" t="s">
        <v>599</v>
      </c>
      <c r="K277" s="124" t="s">
        <v>324</v>
      </c>
      <c r="L277" s="124" t="s">
        <v>369</v>
      </c>
      <c r="M277" s="124" t="s">
        <v>581</v>
      </c>
      <c r="N277" s="124" t="s">
        <v>391</v>
      </c>
      <c r="O277" s="124" t="s">
        <v>391</v>
      </c>
      <c r="P277" s="124" t="s">
        <v>391</v>
      </c>
      <c r="R277" s="7">
        <f>'Klient och mobiltelefonlösning'!$B155*B277</f>
        <v>0</v>
      </c>
      <c r="S277" s="7">
        <f>'Klient och mobiltelefonlösning'!$B155*C277</f>
        <v>0</v>
      </c>
      <c r="T277" s="7">
        <f>'Klient och mobiltelefonlösning'!$B155*D277</f>
        <v>0</v>
      </c>
      <c r="U277" s="7">
        <f>'Klient och mobiltelefonlösning'!$B155*E277</f>
        <v>0</v>
      </c>
      <c r="V277" s="7">
        <f>'Klient och mobiltelefonlösning'!$B155*F277</f>
        <v>0</v>
      </c>
      <c r="W277" s="7">
        <f>'Klient och mobiltelefonlösning'!$B155*G277</f>
        <v>0</v>
      </c>
      <c r="X277" s="7">
        <f>'Klient och mobiltelefonlösning'!$B155*H277</f>
        <v>0</v>
      </c>
    </row>
    <row r="278" spans="1:24" ht="13.5" customHeight="1">
      <c r="A278" s="104" t="s">
        <v>291</v>
      </c>
      <c r="B278" s="76">
        <v>193</v>
      </c>
      <c r="C278" s="76">
        <v>191</v>
      </c>
      <c r="D278" s="76">
        <v>1076</v>
      </c>
      <c r="E278" s="76">
        <v>189</v>
      </c>
      <c r="F278" s="76">
        <v>81</v>
      </c>
      <c r="G278" s="76">
        <v>125</v>
      </c>
      <c r="H278" s="76">
        <v>84</v>
      </c>
      <c r="J278" s="124" t="s">
        <v>600</v>
      </c>
      <c r="K278" s="124" t="s">
        <v>324</v>
      </c>
      <c r="L278" s="124" t="s">
        <v>370</v>
      </c>
      <c r="M278" s="124" t="s">
        <v>585</v>
      </c>
      <c r="N278" s="124" t="s">
        <v>391</v>
      </c>
      <c r="O278" s="124" t="s">
        <v>391</v>
      </c>
      <c r="P278" s="124" t="s">
        <v>391</v>
      </c>
      <c r="R278" s="7"/>
      <c r="S278" s="7"/>
      <c r="T278" s="7"/>
      <c r="U278" s="7"/>
      <c r="V278" s="7"/>
      <c r="W278" s="7"/>
      <c r="X278" s="7"/>
    </row>
    <row r="279" spans="1:24">
      <c r="A279" s="104" t="s">
        <v>221</v>
      </c>
      <c r="B279" s="76">
        <v>134.67600000000002</v>
      </c>
      <c r="C279" s="76">
        <v>191</v>
      </c>
      <c r="D279" s="76">
        <v>1076</v>
      </c>
      <c r="E279" s="76">
        <v>220.73666463728748</v>
      </c>
      <c r="F279" s="76">
        <v>81</v>
      </c>
      <c r="G279" s="76">
        <v>150</v>
      </c>
      <c r="H279" s="76">
        <v>84</v>
      </c>
      <c r="J279" s="124" t="s">
        <v>297</v>
      </c>
      <c r="K279" s="124" t="s">
        <v>324</v>
      </c>
      <c r="L279" s="124" t="s">
        <v>371</v>
      </c>
      <c r="M279" s="124" t="s">
        <v>545</v>
      </c>
      <c r="N279" s="124" t="s">
        <v>391</v>
      </c>
      <c r="O279" s="124" t="s">
        <v>391</v>
      </c>
      <c r="P279" s="124" t="s">
        <v>391</v>
      </c>
      <c r="R279" s="7">
        <f>'Klient och mobiltelefonlösning'!$B156*B279</f>
        <v>0</v>
      </c>
      <c r="S279" s="7">
        <f>'Klient och mobiltelefonlösning'!$B156*C279</f>
        <v>0</v>
      </c>
      <c r="T279" s="7">
        <f>'Klient och mobiltelefonlösning'!$B156*D279</f>
        <v>0</v>
      </c>
      <c r="U279" s="7">
        <f>'Klient och mobiltelefonlösning'!$B156*E279</f>
        <v>0</v>
      </c>
      <c r="V279" s="7">
        <f>'Klient och mobiltelefonlösning'!$B156*F279</f>
        <v>0</v>
      </c>
      <c r="W279" s="7">
        <f>'Klient och mobiltelefonlösning'!$B156*G279</f>
        <v>0</v>
      </c>
      <c r="X279" s="7">
        <f>'Klient och mobiltelefonlösning'!$B156*H279</f>
        <v>0</v>
      </c>
    </row>
    <row r="280" spans="1:24">
      <c r="A280" s="104" t="s">
        <v>292</v>
      </c>
      <c r="B280" s="76">
        <v>347</v>
      </c>
      <c r="C280" s="76">
        <v>268</v>
      </c>
      <c r="D280" s="76">
        <v>1462</v>
      </c>
      <c r="E280" s="76">
        <v>453.73647730997982</v>
      </c>
      <c r="F280" s="76">
        <v>41</v>
      </c>
      <c r="G280" s="76">
        <v>199</v>
      </c>
      <c r="H280" s="76">
        <v>264</v>
      </c>
      <c r="J280" s="124" t="s">
        <v>655</v>
      </c>
      <c r="K280" s="124" t="s">
        <v>325</v>
      </c>
      <c r="L280" s="124" t="s">
        <v>373</v>
      </c>
      <c r="M280" s="124" t="s">
        <v>539</v>
      </c>
      <c r="N280" s="124" t="s">
        <v>393</v>
      </c>
      <c r="O280" s="124" t="s">
        <v>406</v>
      </c>
      <c r="P280" s="124" t="s">
        <v>406</v>
      </c>
      <c r="R280" s="7">
        <f>'Klient och mobiltelefonlösning'!$B157*B280</f>
        <v>0</v>
      </c>
      <c r="S280" s="7">
        <f>'Klient och mobiltelefonlösning'!$B157*C280</f>
        <v>0</v>
      </c>
      <c r="T280" s="7">
        <f>'Klient och mobiltelefonlösning'!$B157*D280</f>
        <v>0</v>
      </c>
      <c r="U280" s="7">
        <f>'Klient och mobiltelefonlösning'!$B157*E280</f>
        <v>0</v>
      </c>
      <c r="V280" s="7">
        <f>'Klient och mobiltelefonlösning'!$B157*F280</f>
        <v>0</v>
      </c>
      <c r="W280" s="7">
        <f>'Klient och mobiltelefonlösning'!$B157*G280</f>
        <v>0</v>
      </c>
      <c r="X280" s="7">
        <f>'Klient och mobiltelefonlösning'!$B157*H280</f>
        <v>0</v>
      </c>
    </row>
    <row r="281" spans="1:24">
      <c r="A281" s="104" t="s">
        <v>293</v>
      </c>
      <c r="B281" s="76">
        <v>347</v>
      </c>
      <c r="C281" s="76">
        <v>268</v>
      </c>
      <c r="D281" s="76">
        <v>1462</v>
      </c>
      <c r="E281" s="76">
        <v>453.73647730997982</v>
      </c>
      <c r="F281" s="76">
        <v>41</v>
      </c>
      <c r="G281" s="76">
        <v>199</v>
      </c>
      <c r="H281" s="76">
        <v>264</v>
      </c>
      <c r="J281" s="124" t="s">
        <v>655</v>
      </c>
      <c r="K281" s="124" t="s">
        <v>325</v>
      </c>
      <c r="L281" s="124" t="s">
        <v>374</v>
      </c>
      <c r="M281" s="124" t="s">
        <v>540</v>
      </c>
      <c r="N281" s="124" t="s">
        <v>393</v>
      </c>
      <c r="O281" s="124" t="s">
        <v>407</v>
      </c>
      <c r="P281" s="124" t="s">
        <v>407</v>
      </c>
      <c r="R281" s="7"/>
      <c r="S281" s="7"/>
      <c r="T281" s="7"/>
      <c r="U281" s="7"/>
      <c r="V281" s="7"/>
      <c r="W281" s="7"/>
      <c r="X281" s="7"/>
    </row>
    <row r="282" spans="1:24">
      <c r="A282" s="104" t="s">
        <v>294</v>
      </c>
      <c r="B282" s="76">
        <v>347.37119999999999</v>
      </c>
      <c r="C282" s="76">
        <v>223</v>
      </c>
      <c r="D282" s="76">
        <v>1462</v>
      </c>
      <c r="E282" s="76">
        <v>453.73647730997982</v>
      </c>
      <c r="F282" s="76">
        <v>41</v>
      </c>
      <c r="G282" s="76">
        <v>199</v>
      </c>
      <c r="H282" s="76">
        <v>264</v>
      </c>
      <c r="J282" s="124" t="s">
        <v>294</v>
      </c>
      <c r="K282" s="124" t="s">
        <v>326</v>
      </c>
      <c r="L282" s="124" t="s">
        <v>372</v>
      </c>
      <c r="M282" s="124" t="s">
        <v>541</v>
      </c>
      <c r="N282" s="124" t="s">
        <v>393</v>
      </c>
      <c r="O282" s="124" t="s">
        <v>406</v>
      </c>
      <c r="P282" s="124" t="s">
        <v>406</v>
      </c>
      <c r="R282" s="7"/>
      <c r="S282" s="7"/>
      <c r="T282" s="7"/>
      <c r="U282" s="7"/>
      <c r="V282" s="7"/>
      <c r="W282" s="7"/>
      <c r="X282" s="7"/>
    </row>
    <row r="283" spans="1:24">
      <c r="A283" s="104" t="s">
        <v>295</v>
      </c>
      <c r="B283" s="76">
        <v>347.37119999999999</v>
      </c>
      <c r="C283" s="76">
        <v>223</v>
      </c>
      <c r="D283" s="76">
        <v>1462</v>
      </c>
      <c r="E283" s="76">
        <v>454.8</v>
      </c>
      <c r="F283" s="76">
        <v>41</v>
      </c>
      <c r="G283" s="76">
        <v>199</v>
      </c>
      <c r="H283" s="76">
        <v>264</v>
      </c>
      <c r="J283" s="124" t="s">
        <v>295</v>
      </c>
      <c r="K283" s="124" t="s">
        <v>326</v>
      </c>
      <c r="L283" s="124" t="s">
        <v>372</v>
      </c>
      <c r="M283" s="124" t="s">
        <v>587</v>
      </c>
      <c r="N283" s="124" t="s">
        <v>393</v>
      </c>
      <c r="O283" s="124" t="s">
        <v>407</v>
      </c>
      <c r="P283" s="124" t="s">
        <v>407</v>
      </c>
      <c r="R283" s="7">
        <f>'Klient och mobiltelefonlösning'!$B158*B283</f>
        <v>0</v>
      </c>
      <c r="S283" s="7">
        <f>'Klient och mobiltelefonlösning'!$B158*C283</f>
        <v>0</v>
      </c>
      <c r="T283" s="7">
        <f>'Klient och mobiltelefonlösning'!$B158*D283</f>
        <v>0</v>
      </c>
      <c r="U283" s="7">
        <f>'Klient och mobiltelefonlösning'!$B158*E283</f>
        <v>0</v>
      </c>
      <c r="V283" s="7">
        <f>'Klient och mobiltelefonlösning'!$B158*F283</f>
        <v>0</v>
      </c>
      <c r="W283" s="7">
        <f>'Klient och mobiltelefonlösning'!$B158*G283</f>
        <v>0</v>
      </c>
      <c r="X283" s="7">
        <f>'Klient och mobiltelefonlösning'!$B158*H283</f>
        <v>0</v>
      </c>
    </row>
    <row r="284" spans="1:24">
      <c r="A284" s="104" t="s">
        <v>224</v>
      </c>
      <c r="B284" s="76">
        <v>161</v>
      </c>
      <c r="C284" s="76">
        <v>288.75</v>
      </c>
      <c r="D284" s="76">
        <v>799</v>
      </c>
      <c r="E284" s="76">
        <v>207.24720179834213</v>
      </c>
      <c r="F284" s="76">
        <v>152</v>
      </c>
      <c r="G284" s="76">
        <v>210</v>
      </c>
      <c r="H284" s="76">
        <v>107</v>
      </c>
      <c r="J284" s="124" t="s">
        <v>656</v>
      </c>
      <c r="K284" s="124" t="s">
        <v>635</v>
      </c>
      <c r="L284" s="124" t="s">
        <v>359</v>
      </c>
      <c r="M284" s="124" t="s">
        <v>527</v>
      </c>
      <c r="N284" s="124" t="s">
        <v>397</v>
      </c>
      <c r="O284" s="124" t="s">
        <v>415</v>
      </c>
      <c r="P284" s="124" t="s">
        <v>436</v>
      </c>
      <c r="R284" s="7">
        <f>'Klient och mobiltelefonlösning'!$B159*B284</f>
        <v>0</v>
      </c>
      <c r="S284" s="7">
        <f>'Klient och mobiltelefonlösning'!$B159*C284</f>
        <v>0</v>
      </c>
      <c r="T284" s="7">
        <f>'Klient och mobiltelefonlösning'!$B159*D284</f>
        <v>0</v>
      </c>
      <c r="U284" s="7">
        <f>'Klient och mobiltelefonlösning'!$B159*E284</f>
        <v>0</v>
      </c>
      <c r="V284" s="7">
        <f>'Klient och mobiltelefonlösning'!$B159*F284</f>
        <v>0</v>
      </c>
      <c r="W284" s="7">
        <f>'Klient och mobiltelefonlösning'!$B159*G284</f>
        <v>0</v>
      </c>
      <c r="X284" s="7">
        <f>'Klient och mobiltelefonlösning'!$B159*H284</f>
        <v>0</v>
      </c>
    </row>
    <row r="285" spans="1:24">
      <c r="A285" s="104" t="s">
        <v>225</v>
      </c>
      <c r="B285" s="76">
        <v>134.67600000000002</v>
      </c>
      <c r="C285" s="76">
        <v>275</v>
      </c>
      <c r="D285" s="76">
        <v>799</v>
      </c>
      <c r="E285" s="76">
        <v>207.24720179834213</v>
      </c>
      <c r="F285" s="76">
        <v>152</v>
      </c>
      <c r="G285" s="76">
        <v>210</v>
      </c>
      <c r="H285" s="76">
        <v>107</v>
      </c>
      <c r="J285" s="124" t="s">
        <v>306</v>
      </c>
      <c r="K285" s="124" t="s">
        <v>330</v>
      </c>
      <c r="L285" s="124" t="s">
        <v>360</v>
      </c>
      <c r="M285" s="124" t="s">
        <v>528</v>
      </c>
      <c r="N285" s="124" t="s">
        <v>398</v>
      </c>
      <c r="O285" s="124" t="s">
        <v>413</v>
      </c>
      <c r="P285" s="124" t="s">
        <v>437</v>
      </c>
      <c r="R285" s="7">
        <f>'Klient och mobiltelefonlösning'!$B160*B285</f>
        <v>0</v>
      </c>
      <c r="S285" s="7">
        <f>'Klient och mobiltelefonlösning'!$B160*C285</f>
        <v>0</v>
      </c>
      <c r="T285" s="7">
        <f>'Klient och mobiltelefonlösning'!$B160*D285</f>
        <v>0</v>
      </c>
      <c r="U285" s="7">
        <f>'Klient och mobiltelefonlösning'!$B160*E285</f>
        <v>0</v>
      </c>
      <c r="V285" s="7">
        <f>'Klient och mobiltelefonlösning'!$B160*F285</f>
        <v>0</v>
      </c>
      <c r="W285" s="7">
        <f>'Klient och mobiltelefonlösning'!$B160*G285</f>
        <v>0</v>
      </c>
      <c r="X285" s="7">
        <f>'Klient och mobiltelefonlösning'!$B160*H285</f>
        <v>0</v>
      </c>
    </row>
    <row r="286" spans="1:24">
      <c r="A286" s="104" t="s">
        <v>226</v>
      </c>
      <c r="B286" s="76">
        <v>134.67600000000002</v>
      </c>
      <c r="C286" s="76">
        <v>275</v>
      </c>
      <c r="D286" s="76">
        <v>799</v>
      </c>
      <c r="E286" s="76">
        <v>207.24720179834213</v>
      </c>
      <c r="F286" s="76">
        <v>152</v>
      </c>
      <c r="G286" s="76">
        <v>250</v>
      </c>
      <c r="H286" s="76">
        <v>107</v>
      </c>
      <c r="J286" s="124" t="s">
        <v>307</v>
      </c>
      <c r="K286" s="124" t="s">
        <v>330</v>
      </c>
      <c r="L286" s="124" t="s">
        <v>361</v>
      </c>
      <c r="M286" s="124" t="s">
        <v>528</v>
      </c>
      <c r="N286" s="124" t="s">
        <v>398</v>
      </c>
      <c r="O286" s="124" t="s">
        <v>414</v>
      </c>
      <c r="P286" s="124" t="s">
        <v>438</v>
      </c>
      <c r="R286" s="7">
        <f>'Klient och mobiltelefonlösning'!$B161*B286</f>
        <v>0</v>
      </c>
      <c r="S286" s="7">
        <f>'Klient och mobiltelefonlösning'!$B161*C286</f>
        <v>0</v>
      </c>
      <c r="T286" s="7">
        <f>'Klient och mobiltelefonlösning'!$B161*D286</f>
        <v>0</v>
      </c>
      <c r="U286" s="7">
        <f>'Klient och mobiltelefonlösning'!$B161*E286</f>
        <v>0</v>
      </c>
      <c r="V286" s="7">
        <f>'Klient och mobiltelefonlösning'!$B161*F286</f>
        <v>0</v>
      </c>
      <c r="W286" s="7">
        <f>'Klient och mobiltelefonlösning'!$B161*G286</f>
        <v>0</v>
      </c>
      <c r="X286" s="7">
        <f>'Klient och mobiltelefonlösning'!$B161*H286</f>
        <v>0</v>
      </c>
    </row>
    <row r="287" spans="1:24">
      <c r="A287" s="104" t="s">
        <v>227</v>
      </c>
      <c r="B287" s="76">
        <v>161</v>
      </c>
      <c r="C287" s="76">
        <v>288.75</v>
      </c>
      <c r="D287" s="76">
        <v>504</v>
      </c>
      <c r="E287" s="76">
        <v>207.24720179834213</v>
      </c>
      <c r="F287" s="76">
        <v>36</v>
      </c>
      <c r="G287" s="76">
        <v>300</v>
      </c>
      <c r="H287" s="76">
        <v>95</v>
      </c>
      <c r="J287" s="124" t="s">
        <v>656</v>
      </c>
      <c r="K287" s="124" t="s">
        <v>635</v>
      </c>
      <c r="L287" s="124" t="s">
        <v>359</v>
      </c>
      <c r="M287" s="124" t="s">
        <v>529</v>
      </c>
      <c r="N287" s="124" t="s">
        <v>398</v>
      </c>
      <c r="O287" s="124" t="s">
        <v>415</v>
      </c>
      <c r="P287" s="124" t="s">
        <v>439</v>
      </c>
      <c r="R287" s="7">
        <f>'Klient och mobiltelefonlösning'!$B162*B287</f>
        <v>0</v>
      </c>
      <c r="S287" s="7">
        <f>'Klient och mobiltelefonlösning'!$B162*C287</f>
        <v>0</v>
      </c>
      <c r="T287" s="7">
        <f>'Klient och mobiltelefonlösning'!$B162*D287</f>
        <v>0</v>
      </c>
      <c r="U287" s="7">
        <f>'Klient och mobiltelefonlösning'!$B162*E287</f>
        <v>0</v>
      </c>
      <c r="V287" s="7">
        <f>'Klient och mobiltelefonlösning'!$B162*F287</f>
        <v>0</v>
      </c>
      <c r="W287" s="7">
        <f>'Klient och mobiltelefonlösning'!$B162*G287</f>
        <v>0</v>
      </c>
      <c r="X287" s="7">
        <f>'Klient och mobiltelefonlösning'!$B162*H287</f>
        <v>0</v>
      </c>
    </row>
    <row r="288" spans="1:24">
      <c r="A288" s="104" t="s">
        <v>228</v>
      </c>
      <c r="B288" s="76">
        <v>161.6112</v>
      </c>
      <c r="C288" s="76">
        <v>275</v>
      </c>
      <c r="D288" s="76">
        <v>504</v>
      </c>
      <c r="E288" s="76">
        <v>207.24720179834213</v>
      </c>
      <c r="F288" s="76">
        <v>36</v>
      </c>
      <c r="G288" s="76">
        <v>300</v>
      </c>
      <c r="H288" s="76">
        <v>95</v>
      </c>
      <c r="J288" s="124" t="s">
        <v>601</v>
      </c>
      <c r="K288" s="124" t="s">
        <v>331</v>
      </c>
      <c r="L288" s="124" t="s">
        <v>362</v>
      </c>
      <c r="M288" s="124" t="s">
        <v>530</v>
      </c>
      <c r="N288" s="124" t="s">
        <v>398</v>
      </c>
      <c r="O288" s="124" t="s">
        <v>413</v>
      </c>
      <c r="P288" s="124" t="s">
        <v>439</v>
      </c>
      <c r="R288" s="7">
        <f>'Klient och mobiltelefonlösning'!$B163*B288</f>
        <v>0</v>
      </c>
      <c r="S288" s="7">
        <f>'Klient och mobiltelefonlösning'!$B163*C288</f>
        <v>0</v>
      </c>
      <c r="T288" s="7">
        <f>'Klient och mobiltelefonlösning'!$B163*D288</f>
        <v>0</v>
      </c>
      <c r="U288" s="7">
        <f>'Klient och mobiltelefonlösning'!$B163*E288</f>
        <v>0</v>
      </c>
      <c r="V288" s="7">
        <f>'Klient och mobiltelefonlösning'!$B163*F288</f>
        <v>0</v>
      </c>
      <c r="W288" s="7">
        <f>'Klient och mobiltelefonlösning'!$B163*G288</f>
        <v>0</v>
      </c>
      <c r="X288" s="7">
        <f>'Klient och mobiltelefonlösning'!$B163*H288</f>
        <v>0</v>
      </c>
    </row>
    <row r="289" spans="1:24">
      <c r="A289" s="104" t="s">
        <v>229</v>
      </c>
      <c r="B289" s="76">
        <v>134.67600000000002</v>
      </c>
      <c r="C289" s="76">
        <v>183</v>
      </c>
      <c r="D289" s="76">
        <v>7139</v>
      </c>
      <c r="E289" s="76">
        <v>232.99981267269234</v>
      </c>
      <c r="F289" s="76">
        <v>65</v>
      </c>
      <c r="G289" s="76">
        <v>195</v>
      </c>
      <c r="H289" s="76">
        <v>158</v>
      </c>
      <c r="J289" s="124" t="s">
        <v>308</v>
      </c>
      <c r="K289" s="124" t="s">
        <v>332</v>
      </c>
      <c r="L289" s="124" t="s">
        <v>363</v>
      </c>
      <c r="M289" s="124" t="s">
        <v>531</v>
      </c>
      <c r="N289" s="124" t="s">
        <v>399</v>
      </c>
      <c r="O289" s="124" t="s">
        <v>416</v>
      </c>
      <c r="P289" s="124" t="s">
        <v>440</v>
      </c>
      <c r="R289" s="7">
        <f>'Klient och mobiltelefonlösning'!$B164*B289</f>
        <v>0</v>
      </c>
      <c r="S289" s="7">
        <f>'Klient och mobiltelefonlösning'!$B164*C289</f>
        <v>0</v>
      </c>
      <c r="T289" s="7">
        <f>'Klient och mobiltelefonlösning'!$B164*D289</f>
        <v>0</v>
      </c>
      <c r="U289" s="7">
        <f>'Klient och mobiltelefonlösning'!$B164*E289</f>
        <v>0</v>
      </c>
      <c r="V289" s="7">
        <f>'Klient och mobiltelefonlösning'!$B164*F289</f>
        <v>0</v>
      </c>
      <c r="W289" s="7">
        <f>'Klient och mobiltelefonlösning'!$B164*G289</f>
        <v>0</v>
      </c>
      <c r="X289" s="7">
        <f>'Klient och mobiltelefonlösning'!$B164*H289</f>
        <v>0</v>
      </c>
    </row>
    <row r="290" spans="1:24">
      <c r="A290" s="104" t="s">
        <v>230</v>
      </c>
      <c r="B290" s="76">
        <v>134.67600000000002</v>
      </c>
      <c r="C290" s="76">
        <v>183</v>
      </c>
      <c r="D290" s="76">
        <v>7139</v>
      </c>
      <c r="E290" s="76">
        <v>232.99981267269234</v>
      </c>
      <c r="F290" s="76">
        <v>65</v>
      </c>
      <c r="G290" s="76">
        <v>195</v>
      </c>
      <c r="H290" s="76">
        <v>158</v>
      </c>
      <c r="J290" s="124" t="s">
        <v>308</v>
      </c>
      <c r="K290" s="124" t="s">
        <v>332</v>
      </c>
      <c r="L290" s="124" t="s">
        <v>364</v>
      </c>
      <c r="M290" s="124" t="s">
        <v>531</v>
      </c>
      <c r="N290" s="124" t="s">
        <v>399</v>
      </c>
      <c r="O290" s="124" t="s">
        <v>416</v>
      </c>
      <c r="P290" s="124" t="s">
        <v>440</v>
      </c>
      <c r="R290" s="7">
        <f>'Klient och mobiltelefonlösning'!$B165*B290</f>
        <v>0</v>
      </c>
      <c r="S290" s="7">
        <f>'Klient och mobiltelefonlösning'!$B165*C290</f>
        <v>0</v>
      </c>
      <c r="T290" s="7">
        <f>'Klient och mobiltelefonlösning'!$B165*D290</f>
        <v>0</v>
      </c>
      <c r="U290" s="7">
        <f>'Klient och mobiltelefonlösning'!$B165*E290</f>
        <v>0</v>
      </c>
      <c r="V290" s="7">
        <f>'Klient och mobiltelefonlösning'!$B165*F290</f>
        <v>0</v>
      </c>
      <c r="W290" s="7">
        <f>'Klient och mobiltelefonlösning'!$B165*G290</f>
        <v>0</v>
      </c>
      <c r="X290" s="7">
        <f>'Klient och mobiltelefonlösning'!$B165*H290</f>
        <v>0</v>
      </c>
    </row>
    <row r="291" spans="1:24">
      <c r="A291" s="104" t="s">
        <v>231</v>
      </c>
      <c r="B291" s="76">
        <v>134.67600000000002</v>
      </c>
      <c r="C291" s="76">
        <v>183</v>
      </c>
      <c r="D291" s="76">
        <v>7139</v>
      </c>
      <c r="E291" s="76">
        <v>232.99981267269234</v>
      </c>
      <c r="F291" s="76">
        <v>65</v>
      </c>
      <c r="G291" s="76">
        <v>234</v>
      </c>
      <c r="H291" s="76">
        <v>158</v>
      </c>
      <c r="J291" s="124" t="s">
        <v>308</v>
      </c>
      <c r="K291" s="124" t="s">
        <v>332</v>
      </c>
      <c r="L291" s="124" t="s">
        <v>365</v>
      </c>
      <c r="M291" s="124" t="s">
        <v>531</v>
      </c>
      <c r="N291" s="124" t="s">
        <v>399</v>
      </c>
      <c r="O291" s="124" t="s">
        <v>416</v>
      </c>
      <c r="P291" s="124" t="s">
        <v>440</v>
      </c>
      <c r="R291" s="7">
        <f>'Klient och mobiltelefonlösning'!$B166*B291</f>
        <v>0</v>
      </c>
      <c r="S291" s="7">
        <f>'Klient och mobiltelefonlösning'!$B166*C291</f>
        <v>0</v>
      </c>
      <c r="T291" s="7">
        <f>'Klient och mobiltelefonlösning'!$B166*D291</f>
        <v>0</v>
      </c>
      <c r="U291" s="7">
        <f>'Klient och mobiltelefonlösning'!$B166*E291</f>
        <v>0</v>
      </c>
      <c r="V291" s="7">
        <f>'Klient och mobiltelefonlösning'!$B166*F291</f>
        <v>0</v>
      </c>
      <c r="W291" s="7">
        <f>'Klient och mobiltelefonlösning'!$B166*G291</f>
        <v>0</v>
      </c>
      <c r="X291" s="7">
        <f>'Klient och mobiltelefonlösning'!$B166*H291</f>
        <v>0</v>
      </c>
    </row>
    <row r="292" spans="1:24">
      <c r="A292" s="104" t="s">
        <v>232</v>
      </c>
      <c r="B292" s="76">
        <v>134.67600000000002</v>
      </c>
      <c r="C292" s="76">
        <v>183</v>
      </c>
      <c r="D292" s="76">
        <v>7139</v>
      </c>
      <c r="E292" s="76">
        <v>232.99981267269234</v>
      </c>
      <c r="F292" s="76">
        <v>65</v>
      </c>
      <c r="G292" s="76">
        <v>195</v>
      </c>
      <c r="H292" s="76">
        <v>158</v>
      </c>
      <c r="J292" s="124" t="s">
        <v>308</v>
      </c>
      <c r="K292" s="124" t="s">
        <v>332</v>
      </c>
      <c r="L292" s="124" t="s">
        <v>363</v>
      </c>
      <c r="M292" s="124" t="s">
        <v>531</v>
      </c>
      <c r="N292" s="124" t="s">
        <v>399</v>
      </c>
      <c r="O292" s="124" t="s">
        <v>416</v>
      </c>
      <c r="P292" s="124" t="s">
        <v>440</v>
      </c>
      <c r="R292" s="7">
        <f>'Klient och mobiltelefonlösning'!$B167*B292</f>
        <v>0</v>
      </c>
      <c r="S292" s="7">
        <f>'Klient och mobiltelefonlösning'!$B167*C292</f>
        <v>0</v>
      </c>
      <c r="T292" s="7">
        <f>'Klient och mobiltelefonlösning'!$B167*D292</f>
        <v>0</v>
      </c>
      <c r="U292" s="7">
        <f>'Klient och mobiltelefonlösning'!$B167*E292</f>
        <v>0</v>
      </c>
      <c r="V292" s="7">
        <f>'Klient och mobiltelefonlösning'!$B167*F292</f>
        <v>0</v>
      </c>
      <c r="W292" s="7">
        <f>'Klient och mobiltelefonlösning'!$B167*G292</f>
        <v>0</v>
      </c>
      <c r="X292" s="7">
        <f>'Klient och mobiltelefonlösning'!$B167*H292</f>
        <v>0</v>
      </c>
    </row>
    <row r="293" spans="1:24">
      <c r="A293" s="104" t="s">
        <v>233</v>
      </c>
      <c r="B293" s="76">
        <v>289.476</v>
      </c>
      <c r="C293" s="76">
        <v>183</v>
      </c>
      <c r="D293" s="76">
        <v>7139</v>
      </c>
      <c r="E293" s="76">
        <v>232.99981267269234</v>
      </c>
      <c r="F293" s="76">
        <v>65</v>
      </c>
      <c r="G293" s="76">
        <v>195</v>
      </c>
      <c r="H293" s="76">
        <v>158</v>
      </c>
      <c r="J293" s="124" t="s">
        <v>308</v>
      </c>
      <c r="K293" s="124" t="s">
        <v>332</v>
      </c>
      <c r="L293" s="124" t="s">
        <v>364</v>
      </c>
      <c r="M293" s="124" t="s">
        <v>531</v>
      </c>
      <c r="N293" s="124" t="s">
        <v>399</v>
      </c>
      <c r="O293" s="124" t="s">
        <v>416</v>
      </c>
      <c r="P293" s="124" t="s">
        <v>440</v>
      </c>
      <c r="R293" s="7">
        <f>'Klient och mobiltelefonlösning'!$B168*B293</f>
        <v>0</v>
      </c>
      <c r="S293" s="7">
        <f>'Klient och mobiltelefonlösning'!$B168*C293</f>
        <v>0</v>
      </c>
      <c r="T293" s="7">
        <f>'Klient och mobiltelefonlösning'!$B168*D293</f>
        <v>0</v>
      </c>
      <c r="U293" s="7">
        <f>'Klient och mobiltelefonlösning'!$B168*E293</f>
        <v>0</v>
      </c>
      <c r="V293" s="7">
        <f>'Klient och mobiltelefonlösning'!$B168*F293</f>
        <v>0</v>
      </c>
      <c r="W293" s="7">
        <f>'Klient och mobiltelefonlösning'!$B168*G293</f>
        <v>0</v>
      </c>
      <c r="X293" s="7">
        <f>'Klient och mobiltelefonlösning'!$B168*H293</f>
        <v>0</v>
      </c>
    </row>
    <row r="294" spans="1:24">
      <c r="A294" s="100" t="s">
        <v>235</v>
      </c>
      <c r="B294" s="76">
        <v>289.476</v>
      </c>
      <c r="C294" s="76">
        <v>1206</v>
      </c>
      <c r="D294" s="76">
        <v>14965</v>
      </c>
      <c r="E294" s="76">
        <v>392.42073713295554</v>
      </c>
      <c r="F294" s="76">
        <v>472</v>
      </c>
      <c r="G294" s="76">
        <v>790</v>
      </c>
      <c r="H294" s="76">
        <v>275</v>
      </c>
      <c r="J294" s="124" t="s">
        <v>309</v>
      </c>
      <c r="K294" s="124" t="s">
        <v>333</v>
      </c>
      <c r="L294" s="124" t="s">
        <v>366</v>
      </c>
      <c r="M294" s="124" t="s">
        <v>532</v>
      </c>
      <c r="N294" s="124" t="s">
        <v>400</v>
      </c>
      <c r="O294" s="124" t="s">
        <v>417</v>
      </c>
      <c r="P294" s="124" t="s">
        <v>483</v>
      </c>
      <c r="R294" s="7">
        <f>'Klient och mobiltelefonlösning'!$B169*B294</f>
        <v>0</v>
      </c>
      <c r="S294" s="7">
        <f>'Klient och mobiltelefonlösning'!$B169*C294</f>
        <v>0</v>
      </c>
      <c r="T294" s="7">
        <f>'Klient och mobiltelefonlösning'!$B169*D294</f>
        <v>0</v>
      </c>
      <c r="U294" s="7">
        <f>'Klient och mobiltelefonlösning'!$B169*E294</f>
        <v>0</v>
      </c>
      <c r="V294" s="7">
        <f>'Klient och mobiltelefonlösning'!$B169*F294</f>
        <v>0</v>
      </c>
      <c r="W294" s="7">
        <f>'Klient och mobiltelefonlösning'!$B169*G294</f>
        <v>0</v>
      </c>
      <c r="X294" s="7">
        <f>'Klient och mobiltelefonlösning'!$B169*H294</f>
        <v>0</v>
      </c>
    </row>
    <row r="295" spans="1:24">
      <c r="A295" s="112" t="s">
        <v>234</v>
      </c>
      <c r="B295" s="76">
        <v>289.476</v>
      </c>
      <c r="C295" s="76">
        <v>1206</v>
      </c>
      <c r="D295" s="76">
        <v>14965</v>
      </c>
      <c r="E295" s="76">
        <v>392.42073713295554</v>
      </c>
      <c r="F295" s="76">
        <v>472</v>
      </c>
      <c r="G295" s="76">
        <v>790</v>
      </c>
      <c r="H295" s="76">
        <v>275</v>
      </c>
      <c r="J295" s="124" t="s">
        <v>309</v>
      </c>
      <c r="K295" s="124" t="s">
        <v>333</v>
      </c>
      <c r="L295" s="124" t="s">
        <v>367</v>
      </c>
      <c r="M295" s="124" t="s">
        <v>532</v>
      </c>
      <c r="N295" s="124" t="s">
        <v>400</v>
      </c>
      <c r="O295" s="124" t="s">
        <v>417</v>
      </c>
      <c r="P295" s="124" t="s">
        <v>483</v>
      </c>
      <c r="R295" s="7">
        <f>'Klient och mobiltelefonlösning'!$B170*B295</f>
        <v>0</v>
      </c>
      <c r="S295" s="7">
        <f>'Klient och mobiltelefonlösning'!$B170*C295</f>
        <v>0</v>
      </c>
      <c r="T295" s="7">
        <f>'Klient och mobiltelefonlösning'!$B170*D295</f>
        <v>0</v>
      </c>
      <c r="U295" s="7">
        <f>'Klient och mobiltelefonlösning'!$B170*E295</f>
        <v>0</v>
      </c>
      <c r="V295" s="7">
        <f>'Klient och mobiltelefonlösning'!$B170*F295</f>
        <v>0</v>
      </c>
      <c r="W295" s="7">
        <f>'Klient och mobiltelefonlösning'!$B170*G295</f>
        <v>0</v>
      </c>
      <c r="X295" s="7">
        <f>'Klient och mobiltelefonlösning'!$B170*H295</f>
        <v>0</v>
      </c>
    </row>
    <row r="296" spans="1:24">
      <c r="A296" s="104" t="s">
        <v>204</v>
      </c>
      <c r="B296" s="76">
        <v>347</v>
      </c>
      <c r="C296" s="76">
        <v>183</v>
      </c>
      <c r="D296" s="76">
        <v>504</v>
      </c>
      <c r="E296" s="76">
        <v>202.3419425841802</v>
      </c>
      <c r="F296" s="76">
        <v>117</v>
      </c>
      <c r="G296" s="76">
        <v>385</v>
      </c>
      <c r="H296" s="76">
        <v>116</v>
      </c>
      <c r="J296" s="124" t="s">
        <v>657</v>
      </c>
      <c r="K296" s="124" t="s">
        <v>327</v>
      </c>
      <c r="L296" s="124" t="s">
        <v>356</v>
      </c>
      <c r="M296" s="124" t="s">
        <v>546</v>
      </c>
      <c r="N296" s="124" t="s">
        <v>394</v>
      </c>
      <c r="O296" s="124" t="s">
        <v>408</v>
      </c>
      <c r="P296" s="124" t="s">
        <v>433</v>
      </c>
      <c r="R296" s="7">
        <f>'Klient och mobiltelefonlösning'!$B171*B296</f>
        <v>0</v>
      </c>
      <c r="S296" s="7">
        <f>'Klient och mobiltelefonlösning'!$B171*C296</f>
        <v>0</v>
      </c>
      <c r="T296" s="7">
        <f>'Klient och mobiltelefonlösning'!$B171*D296</f>
        <v>0</v>
      </c>
      <c r="U296" s="7">
        <f>'Klient och mobiltelefonlösning'!$B171*E296</f>
        <v>0</v>
      </c>
      <c r="V296" s="7">
        <f>'Klient och mobiltelefonlösning'!$B171*F296</f>
        <v>0</v>
      </c>
      <c r="W296" s="7">
        <f>'Klient och mobiltelefonlösning'!$B171*G296</f>
        <v>0</v>
      </c>
      <c r="X296" s="7">
        <f>'Klient och mobiltelefonlösning'!$B171*H296</f>
        <v>0</v>
      </c>
    </row>
    <row r="297" spans="1:24">
      <c r="A297" s="104" t="s">
        <v>203</v>
      </c>
      <c r="B297" s="76">
        <v>139.32</v>
      </c>
      <c r="C297" s="76">
        <v>143</v>
      </c>
      <c r="D297" s="76">
        <v>306</v>
      </c>
      <c r="E297" s="76">
        <v>110.36833231864375</v>
      </c>
      <c r="F297" s="76">
        <v>96</v>
      </c>
      <c r="G297" s="76">
        <v>149</v>
      </c>
      <c r="H297" s="76">
        <v>116</v>
      </c>
      <c r="J297" s="124" t="s">
        <v>298</v>
      </c>
      <c r="K297" s="124" t="s">
        <v>328</v>
      </c>
      <c r="L297" s="124" t="s">
        <v>357</v>
      </c>
      <c r="M297" s="124" t="s">
        <v>547</v>
      </c>
      <c r="N297" s="124" t="s">
        <v>395</v>
      </c>
      <c r="O297" s="124" t="s">
        <v>409</v>
      </c>
      <c r="P297" s="124" t="s">
        <v>434</v>
      </c>
      <c r="R297" s="7">
        <f>'Klient och mobiltelefonlösning'!$B172*B297</f>
        <v>0</v>
      </c>
      <c r="S297" s="7">
        <f>'Klient och mobiltelefonlösning'!$B172*C297</f>
        <v>0</v>
      </c>
      <c r="T297" s="7">
        <f>'Klient och mobiltelefonlösning'!$B172*D297</f>
        <v>0</v>
      </c>
      <c r="U297" s="7">
        <f>'Klient och mobiltelefonlösning'!$B172*E297</f>
        <v>0</v>
      </c>
      <c r="V297" s="7">
        <f>'Klient och mobiltelefonlösning'!$B172*F297</f>
        <v>0</v>
      </c>
      <c r="W297" s="7">
        <f>'Klient och mobiltelefonlösning'!$B172*G297</f>
        <v>0</v>
      </c>
      <c r="X297" s="7">
        <f>'Klient och mobiltelefonlösning'!$B172*H297</f>
        <v>0</v>
      </c>
    </row>
    <row r="298" spans="1:24">
      <c r="A298" s="104" t="s">
        <v>202</v>
      </c>
      <c r="B298" s="76">
        <v>139.32</v>
      </c>
      <c r="C298" s="76">
        <v>143</v>
      </c>
      <c r="D298" s="76">
        <v>918</v>
      </c>
      <c r="E298" s="76">
        <v>110.36833231864375</v>
      </c>
      <c r="F298" s="76">
        <v>330</v>
      </c>
      <c r="G298" s="76">
        <v>230</v>
      </c>
      <c r="H298" s="76">
        <v>116</v>
      </c>
      <c r="J298" s="124" t="s">
        <v>299</v>
      </c>
      <c r="K298" s="124" t="s">
        <v>328</v>
      </c>
      <c r="L298" s="124" t="s">
        <v>358</v>
      </c>
      <c r="M298" s="124" t="s">
        <v>548</v>
      </c>
      <c r="N298" s="124" t="s">
        <v>396</v>
      </c>
      <c r="O298" s="124" t="s">
        <v>410</v>
      </c>
      <c r="P298" s="124" t="s">
        <v>434</v>
      </c>
      <c r="R298" s="7">
        <f>'Klient och mobiltelefonlösning'!$B173*B298</f>
        <v>0</v>
      </c>
      <c r="S298" s="7">
        <f>'Klient och mobiltelefonlösning'!$B173*C298</f>
        <v>0</v>
      </c>
      <c r="T298" s="7">
        <f>'Klient och mobiltelefonlösning'!$B173*D298</f>
        <v>0</v>
      </c>
      <c r="U298" s="7">
        <f>'Klient och mobiltelefonlösning'!$B173*E298</f>
        <v>0</v>
      </c>
      <c r="V298" s="7">
        <f>'Klient och mobiltelefonlösning'!$B173*F298</f>
        <v>0</v>
      </c>
      <c r="W298" s="7">
        <f>'Klient och mobiltelefonlösning'!$B173*G298</f>
        <v>0</v>
      </c>
      <c r="X298" s="7">
        <f>'Klient och mobiltelefonlösning'!$B173*H298</f>
        <v>0</v>
      </c>
    </row>
    <row r="299" spans="1:24">
      <c r="A299" s="104" t="s">
        <v>201</v>
      </c>
      <c r="B299" s="76">
        <v>1780.2</v>
      </c>
      <c r="C299" s="76">
        <v>220</v>
      </c>
      <c r="D299" s="76">
        <v>1062</v>
      </c>
      <c r="E299" s="76">
        <v>202.3419425841802</v>
      </c>
      <c r="F299" s="76">
        <v>117</v>
      </c>
      <c r="G299" s="76">
        <v>385</v>
      </c>
      <c r="H299" s="76">
        <v>162</v>
      </c>
      <c r="J299" s="124" t="s">
        <v>300</v>
      </c>
      <c r="K299" s="124" t="s">
        <v>327</v>
      </c>
      <c r="L299" s="124" t="s">
        <v>356</v>
      </c>
      <c r="M299" s="124" t="s">
        <v>546</v>
      </c>
      <c r="N299" s="124" t="s">
        <v>394</v>
      </c>
      <c r="O299" s="124" t="s">
        <v>411</v>
      </c>
      <c r="P299" s="124" t="s">
        <v>435</v>
      </c>
      <c r="R299" s="7">
        <f>'Klient och mobiltelefonlösning'!$B174*B299</f>
        <v>0</v>
      </c>
      <c r="S299" s="7">
        <f>'Klient och mobiltelefonlösning'!$B174*C299</f>
        <v>0</v>
      </c>
      <c r="T299" s="7">
        <f>'Klient och mobiltelefonlösning'!$B174*D299</f>
        <v>0</v>
      </c>
      <c r="U299" s="7">
        <f>'Klient och mobiltelefonlösning'!$B174*E299</f>
        <v>0</v>
      </c>
      <c r="V299" s="7">
        <f>'Klient och mobiltelefonlösning'!$B174*F299</f>
        <v>0</v>
      </c>
      <c r="W299" s="7">
        <f>'Klient och mobiltelefonlösning'!$B174*G299</f>
        <v>0</v>
      </c>
      <c r="X299" s="7">
        <f>'Klient och mobiltelefonlösning'!$B174*H299</f>
        <v>0</v>
      </c>
    </row>
    <row r="300" spans="1:24">
      <c r="A300" s="104" t="s">
        <v>200</v>
      </c>
      <c r="B300" s="76">
        <v>139.32</v>
      </c>
      <c r="C300" s="76">
        <v>171</v>
      </c>
      <c r="D300" s="76">
        <v>306</v>
      </c>
      <c r="E300" s="76">
        <v>110.36833231864375</v>
      </c>
      <c r="F300" s="76">
        <v>95</v>
      </c>
      <c r="G300" s="76">
        <v>149</v>
      </c>
      <c r="H300" s="76">
        <v>116</v>
      </c>
      <c r="J300" s="124" t="s">
        <v>299</v>
      </c>
      <c r="K300" s="124" t="s">
        <v>329</v>
      </c>
      <c r="L300" s="124" t="s">
        <v>357</v>
      </c>
      <c r="M300" s="124" t="s">
        <v>548</v>
      </c>
      <c r="N300" s="124" t="s">
        <v>395</v>
      </c>
      <c r="O300" s="124" t="s">
        <v>412</v>
      </c>
      <c r="P300" s="124" t="s">
        <v>434</v>
      </c>
      <c r="R300" s="7">
        <f>'Klient och mobiltelefonlösning'!$B175*B300</f>
        <v>0</v>
      </c>
      <c r="S300" s="7">
        <f>'Klient och mobiltelefonlösning'!$B175*C300</f>
        <v>0</v>
      </c>
      <c r="T300" s="7">
        <f>'Klient och mobiltelefonlösning'!$B175*D300</f>
        <v>0</v>
      </c>
      <c r="U300" s="7">
        <f>'Klient och mobiltelefonlösning'!$B175*E300</f>
        <v>0</v>
      </c>
      <c r="V300" s="7">
        <f>'Klient och mobiltelefonlösning'!$B175*F300</f>
        <v>0</v>
      </c>
      <c r="W300" s="7">
        <f>'Klient och mobiltelefonlösning'!$B175*G300</f>
        <v>0</v>
      </c>
      <c r="X300" s="7">
        <f>'Klient och mobiltelefonlösning'!$B175*H300</f>
        <v>0</v>
      </c>
    </row>
    <row r="301" spans="1:24">
      <c r="A301" s="104" t="s">
        <v>206</v>
      </c>
      <c r="B301" s="76">
        <v>94.428000000000011</v>
      </c>
      <c r="C301" s="76">
        <v>111</v>
      </c>
      <c r="D301" s="76">
        <v>308</v>
      </c>
      <c r="E301" s="76">
        <v>98.105184283238884</v>
      </c>
      <c r="F301" s="76">
        <v>63</v>
      </c>
      <c r="G301" s="76">
        <v>90</v>
      </c>
      <c r="H301" s="76">
        <v>71</v>
      </c>
      <c r="J301" s="124" t="s">
        <v>277</v>
      </c>
      <c r="K301" s="124" t="s">
        <v>321</v>
      </c>
      <c r="L301" s="124" t="s">
        <v>321</v>
      </c>
      <c r="M301" s="124" t="s">
        <v>549</v>
      </c>
      <c r="N301" s="124" t="s">
        <v>384</v>
      </c>
      <c r="O301" s="124" t="s">
        <v>384</v>
      </c>
      <c r="P301" s="124" t="s">
        <v>430</v>
      </c>
      <c r="R301" s="7">
        <f>'Klient och mobiltelefonlösning'!$B176*B301</f>
        <v>0</v>
      </c>
      <c r="S301" s="7">
        <f>'Klient och mobiltelefonlösning'!$B176*C301</f>
        <v>0</v>
      </c>
      <c r="T301" s="7">
        <f>'Klient och mobiltelefonlösning'!$B176*D301</f>
        <v>0</v>
      </c>
      <c r="U301" s="7">
        <f>'Klient och mobiltelefonlösning'!$B176*E301</f>
        <v>0</v>
      </c>
      <c r="V301" s="7">
        <f>'Klient och mobiltelefonlösning'!$B176*F301</f>
        <v>0</v>
      </c>
      <c r="W301" s="7">
        <f>'Klient och mobiltelefonlösning'!$B176*G301</f>
        <v>0</v>
      </c>
      <c r="X301" s="7">
        <f>'Klient och mobiltelefonlösning'!$B176*H301</f>
        <v>0</v>
      </c>
    </row>
    <row r="302" spans="1:24">
      <c r="A302" s="104" t="s">
        <v>207</v>
      </c>
      <c r="B302" s="76">
        <v>219.816</v>
      </c>
      <c r="C302" s="76">
        <v>166</v>
      </c>
      <c r="D302" s="76">
        <v>617</v>
      </c>
      <c r="E302" s="76">
        <v>147.15777642485833</v>
      </c>
      <c r="F302" s="76">
        <v>209</v>
      </c>
      <c r="G302" s="76">
        <v>155</v>
      </c>
      <c r="H302" s="76">
        <v>153</v>
      </c>
      <c r="J302" s="124" t="s">
        <v>278</v>
      </c>
      <c r="K302" s="124" t="s">
        <v>278</v>
      </c>
      <c r="L302" s="124" t="s">
        <v>278</v>
      </c>
      <c r="M302" s="124" t="s">
        <v>550</v>
      </c>
      <c r="N302" s="124" t="s">
        <v>385</v>
      </c>
      <c r="O302" s="124" t="s">
        <v>385</v>
      </c>
      <c r="P302" s="124" t="s">
        <v>431</v>
      </c>
      <c r="R302" s="7">
        <f>'Klient och mobiltelefonlösning'!$B177*B302</f>
        <v>0</v>
      </c>
      <c r="S302" s="7">
        <f>'Klient och mobiltelefonlösning'!$B177*C302</f>
        <v>0</v>
      </c>
      <c r="T302" s="7">
        <f>'Klient och mobiltelefonlösning'!$B177*D302</f>
        <v>0</v>
      </c>
      <c r="U302" s="7">
        <f>'Klient och mobiltelefonlösning'!$B177*E302</f>
        <v>0</v>
      </c>
      <c r="V302" s="7">
        <f>'Klient och mobiltelefonlösning'!$B177*F302</f>
        <v>0</v>
      </c>
      <c r="W302" s="7">
        <f>'Klient och mobiltelefonlösning'!$B177*G302</f>
        <v>0</v>
      </c>
      <c r="X302" s="7">
        <f>'Klient och mobiltelefonlösning'!$B177*H302</f>
        <v>0</v>
      </c>
    </row>
    <row r="303" spans="1:24">
      <c r="A303" s="104" t="s">
        <v>208</v>
      </c>
      <c r="B303" s="76">
        <v>462.85200000000003</v>
      </c>
      <c r="C303" s="76">
        <v>344</v>
      </c>
      <c r="D303" s="76">
        <v>1265</v>
      </c>
      <c r="E303" s="76">
        <v>294.31555284971665</v>
      </c>
      <c r="F303" s="76">
        <v>312</v>
      </c>
      <c r="G303" s="76">
        <v>380</v>
      </c>
      <c r="H303" s="76">
        <v>298</v>
      </c>
      <c r="J303" s="124" t="s">
        <v>279</v>
      </c>
      <c r="K303" s="124" t="s">
        <v>279</v>
      </c>
      <c r="L303" s="124" t="s">
        <v>279</v>
      </c>
      <c r="M303" s="124" t="s">
        <v>551</v>
      </c>
      <c r="N303" s="124" t="s">
        <v>386</v>
      </c>
      <c r="O303" s="124" t="s">
        <v>386</v>
      </c>
      <c r="P303" s="124" t="s">
        <v>432</v>
      </c>
      <c r="R303" s="7">
        <f>'Klient och mobiltelefonlösning'!$B178*B303</f>
        <v>0</v>
      </c>
      <c r="S303" s="7">
        <f>'Klient och mobiltelefonlösning'!$B178*C303</f>
        <v>0</v>
      </c>
      <c r="T303" s="7">
        <f>'Klient och mobiltelefonlösning'!$B178*D303</f>
        <v>0</v>
      </c>
      <c r="U303" s="7">
        <f>'Klient och mobiltelefonlösning'!$B178*E303</f>
        <v>0</v>
      </c>
      <c r="V303" s="7">
        <f>'Klient och mobiltelefonlösning'!$B178*F303</f>
        <v>0</v>
      </c>
      <c r="W303" s="7">
        <f>'Klient och mobiltelefonlösning'!$B178*G303</f>
        <v>0</v>
      </c>
      <c r="X303" s="7">
        <f>'Klient och mobiltelefonlösning'!$B178*H303</f>
        <v>0</v>
      </c>
    </row>
    <row r="304" spans="1:24" ht="27">
      <c r="A304" s="104" t="s">
        <v>209</v>
      </c>
      <c r="B304" s="76">
        <v>132</v>
      </c>
      <c r="C304" s="76">
        <v>83</v>
      </c>
      <c r="D304" s="76">
        <v>414</v>
      </c>
      <c r="E304" s="76">
        <v>62.542054980564785</v>
      </c>
      <c r="F304" s="76">
        <v>90</v>
      </c>
      <c r="G304" s="76">
        <v>95</v>
      </c>
      <c r="H304" s="76">
        <v>55</v>
      </c>
      <c r="J304" s="124" t="s">
        <v>658</v>
      </c>
      <c r="K304" s="124" t="s">
        <v>301</v>
      </c>
      <c r="L304" s="124" t="s">
        <v>301</v>
      </c>
      <c r="M304" s="124" t="s">
        <v>552</v>
      </c>
      <c r="N304" s="124" t="s">
        <v>301</v>
      </c>
      <c r="O304" s="124" t="s">
        <v>301</v>
      </c>
      <c r="P304" s="124" t="s">
        <v>301</v>
      </c>
      <c r="R304" s="7">
        <f>'Klient och mobiltelefonlösning'!$B179*B304</f>
        <v>0</v>
      </c>
      <c r="S304" s="7">
        <f>'Klient och mobiltelefonlösning'!$B179*C304</f>
        <v>0</v>
      </c>
      <c r="T304" s="7">
        <f>'Klient och mobiltelefonlösning'!$B179*D304</f>
        <v>0</v>
      </c>
      <c r="U304" s="7">
        <f>'Klient och mobiltelefonlösning'!$B179*E304</f>
        <v>0</v>
      </c>
      <c r="V304" s="7">
        <f>'Klient och mobiltelefonlösning'!$B179*F304</f>
        <v>0</v>
      </c>
      <c r="W304" s="7">
        <f>'Klient och mobiltelefonlösning'!$B179*G304</f>
        <v>0</v>
      </c>
      <c r="X304" s="7">
        <f>'Klient och mobiltelefonlösning'!$B179*H304</f>
        <v>0</v>
      </c>
    </row>
    <row r="305" spans="1:24" ht="27">
      <c r="A305" s="104" t="s">
        <v>210</v>
      </c>
      <c r="B305" s="76">
        <v>92</v>
      </c>
      <c r="C305" s="76">
        <v>68</v>
      </c>
      <c r="D305" s="76">
        <v>646</v>
      </c>
      <c r="E305" s="76">
        <v>94</v>
      </c>
      <c r="F305" s="76">
        <v>115</v>
      </c>
      <c r="G305" s="76">
        <v>95</v>
      </c>
      <c r="H305" s="76">
        <v>55</v>
      </c>
      <c r="I305" s="16"/>
      <c r="J305" s="124" t="s">
        <v>302</v>
      </c>
      <c r="K305" s="124" t="s">
        <v>302</v>
      </c>
      <c r="L305" s="124" t="s">
        <v>302</v>
      </c>
      <c r="M305" s="124" t="s">
        <v>580</v>
      </c>
      <c r="N305" s="124" t="s">
        <v>302</v>
      </c>
      <c r="O305" s="124" t="s">
        <v>302</v>
      </c>
      <c r="P305" s="124" t="s">
        <v>302</v>
      </c>
      <c r="R305" s="7">
        <f>'Klient och mobiltelefonlösning'!$B180*B305</f>
        <v>0</v>
      </c>
      <c r="S305" s="7">
        <f>'Klient och mobiltelefonlösning'!$B180*C305</f>
        <v>0</v>
      </c>
      <c r="T305" s="7">
        <f>'Klient och mobiltelefonlösning'!$B180*D305</f>
        <v>0</v>
      </c>
      <c r="U305" s="7">
        <f>'Klient och mobiltelefonlösning'!$B180*E305</f>
        <v>0</v>
      </c>
      <c r="V305" s="7">
        <f>'Klient och mobiltelefonlösning'!$B180*F305</f>
        <v>0</v>
      </c>
      <c r="W305" s="7">
        <f>'Klient och mobiltelefonlösning'!$B180*G305</f>
        <v>0</v>
      </c>
      <c r="X305" s="7">
        <f>'Klient och mobiltelefonlösning'!$B180*H305</f>
        <v>0</v>
      </c>
    </row>
    <row r="306" spans="1:24" ht="27">
      <c r="A306" s="104" t="s">
        <v>211</v>
      </c>
      <c r="B306" s="76">
        <v>78.948000000000008</v>
      </c>
      <c r="C306" s="76">
        <v>76</v>
      </c>
      <c r="D306" s="76">
        <v>1206</v>
      </c>
      <c r="E306" s="76">
        <v>245.75348662951299</v>
      </c>
      <c r="F306" s="76">
        <v>165</v>
      </c>
      <c r="G306" s="76">
        <v>114</v>
      </c>
      <c r="H306" s="76">
        <v>55</v>
      </c>
      <c r="J306" s="124" t="s">
        <v>303</v>
      </c>
      <c r="K306" s="124" t="s">
        <v>303</v>
      </c>
      <c r="L306" s="124" t="s">
        <v>303</v>
      </c>
      <c r="M306" s="124" t="s">
        <v>545</v>
      </c>
      <c r="N306" s="124" t="s">
        <v>303</v>
      </c>
      <c r="O306" s="124" t="s">
        <v>303</v>
      </c>
      <c r="P306" s="124" t="s">
        <v>303</v>
      </c>
      <c r="R306" s="7">
        <f>'Klient och mobiltelefonlösning'!$B181*B306</f>
        <v>0</v>
      </c>
      <c r="S306" s="7">
        <f>'Klient och mobiltelefonlösning'!$B181*C306</f>
        <v>0</v>
      </c>
      <c r="T306" s="7">
        <f>'Klient och mobiltelefonlösning'!$B181*D306</f>
        <v>0</v>
      </c>
      <c r="U306" s="7">
        <f>'Klient och mobiltelefonlösning'!$B181*E306</f>
        <v>0</v>
      </c>
      <c r="V306" s="7">
        <f>'Klient och mobiltelefonlösning'!$B181*F306</f>
        <v>0</v>
      </c>
      <c r="W306" s="7">
        <f>'Klient och mobiltelefonlösning'!$B181*G306</f>
        <v>0</v>
      </c>
      <c r="X306" s="7">
        <f>'Klient och mobiltelefonlösning'!$B181*H306</f>
        <v>0</v>
      </c>
    </row>
    <row r="307" spans="1:24" ht="27">
      <c r="A307" s="104" t="s">
        <v>212</v>
      </c>
      <c r="B307" s="76">
        <v>261</v>
      </c>
      <c r="C307" s="76">
        <v>268</v>
      </c>
      <c r="D307" s="76">
        <v>835</v>
      </c>
      <c r="E307" s="76">
        <v>71.126258605348198</v>
      </c>
      <c r="F307" s="76">
        <v>165</v>
      </c>
      <c r="G307" s="76">
        <v>248</v>
      </c>
      <c r="H307" s="76">
        <v>147</v>
      </c>
      <c r="J307" s="124" t="s">
        <v>659</v>
      </c>
      <c r="K307" s="124" t="s">
        <v>304</v>
      </c>
      <c r="L307" s="124" t="s">
        <v>304</v>
      </c>
      <c r="M307" s="124" t="s">
        <v>553</v>
      </c>
      <c r="N307" s="124" t="s">
        <v>304</v>
      </c>
      <c r="O307" s="124" t="s">
        <v>304</v>
      </c>
      <c r="P307" s="124" t="s">
        <v>304</v>
      </c>
      <c r="R307" s="7">
        <f>'Klient och mobiltelefonlösning'!$B182*B307</f>
        <v>0</v>
      </c>
      <c r="S307" s="7">
        <f>'Klient och mobiltelefonlösning'!$B182*C307</f>
        <v>0</v>
      </c>
      <c r="T307" s="7">
        <f>'Klient och mobiltelefonlösning'!$B182*D307</f>
        <v>0</v>
      </c>
      <c r="U307" s="7">
        <f>'Klient och mobiltelefonlösning'!$B182*E307</f>
        <v>0</v>
      </c>
      <c r="V307" s="7">
        <f>'Klient och mobiltelefonlösning'!$B182*F307</f>
        <v>0</v>
      </c>
      <c r="W307" s="7">
        <f>'Klient och mobiltelefonlösning'!$B182*G307</f>
        <v>0</v>
      </c>
      <c r="X307" s="7">
        <f>'Klient och mobiltelefonlösning'!$B182*H307</f>
        <v>0</v>
      </c>
    </row>
    <row r="308" spans="1:24" ht="27">
      <c r="A308" s="104" t="s">
        <v>213</v>
      </c>
      <c r="B308" s="76">
        <v>258.20639999999997</v>
      </c>
      <c r="C308" s="76">
        <v>268</v>
      </c>
      <c r="D308" s="76">
        <v>828</v>
      </c>
      <c r="E308" s="76">
        <v>250</v>
      </c>
      <c r="F308" s="76">
        <v>125</v>
      </c>
      <c r="G308" s="76">
        <v>248</v>
      </c>
      <c r="H308" s="76">
        <v>147</v>
      </c>
      <c r="J308" s="124" t="s">
        <v>213</v>
      </c>
      <c r="K308" s="124" t="s">
        <v>305</v>
      </c>
      <c r="L308" s="124" t="s">
        <v>305</v>
      </c>
      <c r="M308" s="124" t="s">
        <v>586</v>
      </c>
      <c r="N308" s="124" t="s">
        <v>305</v>
      </c>
      <c r="O308" s="124" t="s">
        <v>305</v>
      </c>
      <c r="P308" s="124" t="s">
        <v>305</v>
      </c>
      <c r="R308" s="7">
        <f>'Klient och mobiltelefonlösning'!$B183*B308</f>
        <v>0</v>
      </c>
      <c r="S308" s="7">
        <f>'Klient och mobiltelefonlösning'!$B183*C308</f>
        <v>0</v>
      </c>
      <c r="T308" s="7">
        <f>'Klient och mobiltelefonlösning'!$B183*D308</f>
        <v>0</v>
      </c>
      <c r="U308" s="7">
        <f>'Klient och mobiltelefonlösning'!$B183*E308</f>
        <v>0</v>
      </c>
      <c r="V308" s="7">
        <f>'Klient och mobiltelefonlösning'!$B183*F308</f>
        <v>0</v>
      </c>
      <c r="W308" s="7">
        <f>'Klient och mobiltelefonlösning'!$B183*G308</f>
        <v>0</v>
      </c>
      <c r="X308" s="7">
        <f>'Klient och mobiltelefonlösning'!$B183*H308</f>
        <v>0</v>
      </c>
    </row>
    <row r="309" spans="1:24">
      <c r="A309" s="104" t="s">
        <v>236</v>
      </c>
      <c r="B309" s="76">
        <v>385</v>
      </c>
      <c r="C309" s="76">
        <v>397</v>
      </c>
      <c r="D309" s="76">
        <v>1796</v>
      </c>
      <c r="E309" s="76">
        <v>337.23657097363366</v>
      </c>
      <c r="F309" s="76">
        <v>286</v>
      </c>
      <c r="G309" s="76">
        <v>263</v>
      </c>
      <c r="H309" s="76">
        <v>150</v>
      </c>
      <c r="J309" s="124" t="s">
        <v>660</v>
      </c>
      <c r="K309" s="124" t="s">
        <v>320</v>
      </c>
      <c r="L309" s="127" t="s">
        <v>352</v>
      </c>
      <c r="M309" s="124"/>
      <c r="N309" s="124" t="s">
        <v>389</v>
      </c>
      <c r="O309" s="124" t="s">
        <v>418</v>
      </c>
      <c r="P309" s="124" t="s">
        <v>429</v>
      </c>
      <c r="R309" s="7">
        <f>'Klient och mobiltelefonlösning'!$B184*B309</f>
        <v>0</v>
      </c>
      <c r="S309" s="7">
        <f>'Klient och mobiltelefonlösning'!$B184*C309</f>
        <v>0</v>
      </c>
      <c r="T309" s="7">
        <f>'Klient och mobiltelefonlösning'!$B184*D309</f>
        <v>0</v>
      </c>
      <c r="U309" s="7">
        <f>'Klient och mobiltelefonlösning'!$B184*E309</f>
        <v>0</v>
      </c>
      <c r="V309" s="7">
        <f>'Klient och mobiltelefonlösning'!$B184*F309</f>
        <v>0</v>
      </c>
      <c r="W309" s="7">
        <f>'Klient och mobiltelefonlösning'!$B184*G309</f>
        <v>0</v>
      </c>
      <c r="X309" s="7">
        <f>'Klient och mobiltelefonlösning'!$B184*H309</f>
        <v>0</v>
      </c>
    </row>
    <row r="310" spans="1:24">
      <c r="A310" s="104" t="s">
        <v>237</v>
      </c>
      <c r="B310" s="76">
        <v>349</v>
      </c>
      <c r="C310" s="76">
        <v>576</v>
      </c>
      <c r="D310" s="76">
        <v>3236</v>
      </c>
      <c r="E310" s="76">
        <v>337.23657097363366</v>
      </c>
      <c r="F310" s="76">
        <v>203</v>
      </c>
      <c r="G310" s="76">
        <v>370</v>
      </c>
      <c r="H310" s="76">
        <v>287</v>
      </c>
      <c r="J310" s="124" t="s">
        <v>661</v>
      </c>
      <c r="K310" s="124" t="s">
        <v>319</v>
      </c>
      <c r="L310" s="124" t="s">
        <v>353</v>
      </c>
      <c r="M310" s="124"/>
      <c r="N310" s="127" t="s">
        <v>388</v>
      </c>
      <c r="O310" s="124" t="s">
        <v>419</v>
      </c>
      <c r="P310" s="124" t="s">
        <v>419</v>
      </c>
      <c r="R310" s="7">
        <f>'Klient och mobiltelefonlösning'!$B185*B310</f>
        <v>0</v>
      </c>
      <c r="S310" s="7">
        <f>'Klient och mobiltelefonlösning'!$B185*C310</f>
        <v>0</v>
      </c>
      <c r="T310" s="7">
        <f>'Klient och mobiltelefonlösning'!$B185*D310</f>
        <v>0</v>
      </c>
      <c r="U310" s="7">
        <f>'Klient och mobiltelefonlösning'!$B185*E310</f>
        <v>0</v>
      </c>
      <c r="V310" s="7">
        <f>'Klient och mobiltelefonlösning'!$B185*F310</f>
        <v>0</v>
      </c>
      <c r="W310" s="7">
        <f>'Klient och mobiltelefonlösning'!$B185*G310</f>
        <v>0</v>
      </c>
      <c r="X310" s="7">
        <f>'Klient och mobiltelefonlösning'!$B185*H310</f>
        <v>0</v>
      </c>
    </row>
    <row r="311" spans="1:24">
      <c r="A311" s="104" t="s">
        <v>214</v>
      </c>
      <c r="B311" s="76">
        <v>286.38</v>
      </c>
      <c r="C311" s="76">
        <v>214</v>
      </c>
      <c r="D311" s="76">
        <v>4302</v>
      </c>
      <c r="E311" s="76">
        <v>165.55249847796563</v>
      </c>
      <c r="F311" s="76">
        <v>131</v>
      </c>
      <c r="G311" s="76">
        <v>350</v>
      </c>
      <c r="H311" s="76">
        <v>333</v>
      </c>
      <c r="J311" s="124" t="s">
        <v>276</v>
      </c>
      <c r="K311" s="124" t="s">
        <v>318</v>
      </c>
      <c r="L311" s="124" t="s">
        <v>347</v>
      </c>
      <c r="M311" s="124" t="s">
        <v>533</v>
      </c>
      <c r="N311" s="124" t="s">
        <v>387</v>
      </c>
      <c r="O311" s="124" t="s">
        <v>405</v>
      </c>
      <c r="P311" s="124" t="s">
        <v>428</v>
      </c>
      <c r="R311" s="7">
        <f>'Klient och mobiltelefonlösning'!$B186*B311</f>
        <v>0</v>
      </c>
      <c r="S311" s="7">
        <f>'Klient och mobiltelefonlösning'!$B186*C311</f>
        <v>0</v>
      </c>
      <c r="T311" s="7">
        <f>'Klient och mobiltelefonlösning'!$B186*D311</f>
        <v>0</v>
      </c>
      <c r="U311" s="7">
        <f>'Klient och mobiltelefonlösning'!$B186*E311</f>
        <v>0</v>
      </c>
      <c r="V311" s="7">
        <f>'Klient och mobiltelefonlösning'!$B186*F311</f>
        <v>0</v>
      </c>
      <c r="W311" s="7">
        <f>'Klient och mobiltelefonlösning'!$B186*G311</f>
        <v>0</v>
      </c>
      <c r="X311" s="7">
        <f>'Klient och mobiltelefonlösning'!$B186*H311</f>
        <v>0</v>
      </c>
    </row>
    <row r="312" spans="1:24" ht="14" thickBot="1">
      <c r="A312" s="111" t="s">
        <v>215</v>
      </c>
      <c r="B312" s="76">
        <v>286.38</v>
      </c>
      <c r="C312" s="76">
        <v>214</v>
      </c>
      <c r="D312" s="76">
        <v>1112</v>
      </c>
      <c r="E312" s="76">
        <v>165.55249847796563</v>
      </c>
      <c r="F312" s="76">
        <v>131</v>
      </c>
      <c r="G312" s="76">
        <v>350</v>
      </c>
      <c r="H312" s="76">
        <v>333</v>
      </c>
      <c r="J312" s="124" t="s">
        <v>276</v>
      </c>
      <c r="K312" s="124" t="s">
        <v>318</v>
      </c>
      <c r="L312" s="124" t="s">
        <v>346</v>
      </c>
      <c r="M312" s="124" t="s">
        <v>533</v>
      </c>
      <c r="N312" s="124" t="s">
        <v>387</v>
      </c>
      <c r="O312" s="124" t="s">
        <v>405</v>
      </c>
      <c r="P312" s="124" t="s">
        <v>428</v>
      </c>
      <c r="R312" s="118">
        <f>'Klient och mobiltelefonlösning'!$B187*B312</f>
        <v>0</v>
      </c>
      <c r="S312" s="118">
        <f>'Klient och mobiltelefonlösning'!$B187*C312</f>
        <v>0</v>
      </c>
      <c r="T312" s="118">
        <f>'Klient och mobiltelefonlösning'!$B187*D312</f>
        <v>0</v>
      </c>
      <c r="U312" s="118">
        <f>'Klient och mobiltelefonlösning'!$B187*E312</f>
        <v>0</v>
      </c>
      <c r="V312" s="118">
        <f>'Klient och mobiltelefonlösning'!$B187*F312</f>
        <v>0</v>
      </c>
      <c r="W312" s="118">
        <f>'Klient och mobiltelefonlösning'!$B187*G312</f>
        <v>0</v>
      </c>
      <c r="X312" s="7">
        <f>'Klient och mobiltelefonlösning'!$B187*H312</f>
        <v>0</v>
      </c>
    </row>
    <row r="313" spans="1:24">
      <c r="A313" s="28" t="s">
        <v>39</v>
      </c>
      <c r="B313" s="7"/>
      <c r="C313" s="7"/>
      <c r="D313" s="7"/>
      <c r="E313" s="1"/>
      <c r="F313" s="1"/>
      <c r="G313" s="1"/>
      <c r="J313" s="77"/>
      <c r="K313" s="77"/>
      <c r="L313" s="77"/>
      <c r="M313" s="77"/>
      <c r="R313" s="117">
        <f t="shared" ref="R313:X313" si="16">SUM(R263:R312)</f>
        <v>0</v>
      </c>
      <c r="S313" s="117">
        <f t="shared" si="16"/>
        <v>0</v>
      </c>
      <c r="T313" s="117">
        <f t="shared" si="16"/>
        <v>0</v>
      </c>
      <c r="U313" s="117">
        <f t="shared" si="16"/>
        <v>0</v>
      </c>
      <c r="V313" s="117">
        <f t="shared" si="16"/>
        <v>0</v>
      </c>
      <c r="W313" s="117">
        <f t="shared" si="16"/>
        <v>0</v>
      </c>
      <c r="X313" s="117">
        <f t="shared" si="16"/>
        <v>0</v>
      </c>
    </row>
    <row r="314" spans="1:24">
      <c r="A314" s="9"/>
      <c r="B314" s="11"/>
      <c r="C314" s="11"/>
      <c r="D314" s="11"/>
      <c r="E314" s="3"/>
      <c r="R314" s="11"/>
      <c r="S314" s="11"/>
      <c r="T314" s="11"/>
      <c r="U314" s="11"/>
      <c r="V314" s="11"/>
      <c r="W314" s="11"/>
      <c r="X314" s="11"/>
    </row>
    <row r="315" spans="1:24">
      <c r="A315" s="9"/>
      <c r="B315" s="11"/>
      <c r="C315" s="11"/>
      <c r="D315" s="11"/>
      <c r="E315" s="3"/>
      <c r="J315" s="3" t="s">
        <v>241</v>
      </c>
    </row>
    <row r="316" spans="1:24">
      <c r="A316" s="28" t="s">
        <v>140</v>
      </c>
      <c r="B316" s="57"/>
      <c r="C316" s="57"/>
      <c r="D316" s="57"/>
      <c r="E316" s="57"/>
      <c r="F316" s="57"/>
      <c r="G316" s="57"/>
      <c r="J316" s="3" t="str">
        <f t="shared" ref="J316:P316" si="17">B1</f>
        <v>Advania Sverige AB</v>
      </c>
      <c r="K316" s="3" t="str">
        <f t="shared" si="17"/>
        <v>Atea Sverige AB</v>
      </c>
      <c r="L316" s="10" t="str">
        <f t="shared" si="17"/>
        <v>B2B IT-partner AB</v>
      </c>
      <c r="M316" s="10" t="str">
        <f t="shared" si="17"/>
        <v>Dustin Sverige AB</v>
      </c>
      <c r="N316" s="10" t="str">
        <f t="shared" si="17"/>
        <v>Foxway Education AB</v>
      </c>
      <c r="O316" s="10" t="str">
        <f t="shared" si="17"/>
        <v>Techstep Sweden AB</v>
      </c>
      <c r="P316" s="10" t="str">
        <f t="shared" si="17"/>
        <v>Tele 2 Sverige AB</v>
      </c>
      <c r="R316" s="16"/>
      <c r="S316" s="16"/>
      <c r="T316" s="16"/>
      <c r="U316" s="16"/>
      <c r="V316" s="16"/>
      <c r="W316" s="16"/>
      <c r="X316" s="16"/>
    </row>
    <row r="317" spans="1:24">
      <c r="A317" s="29" t="s">
        <v>152</v>
      </c>
      <c r="B317" s="76">
        <v>61.92</v>
      </c>
      <c r="C317" s="76">
        <v>138</v>
      </c>
      <c r="D317" s="76">
        <v>263</v>
      </c>
      <c r="E317" s="76">
        <v>84.615721444293541</v>
      </c>
      <c r="F317" s="76">
        <v>62</v>
      </c>
      <c r="G317" s="76">
        <v>80</v>
      </c>
      <c r="H317" s="76">
        <v>43</v>
      </c>
      <c r="J317" s="124" t="s">
        <v>310</v>
      </c>
      <c r="K317" s="124" t="s">
        <v>338</v>
      </c>
      <c r="L317" s="124" t="s">
        <v>345</v>
      </c>
      <c r="M317" s="124" t="s">
        <v>554</v>
      </c>
      <c r="N317" s="124" t="s">
        <v>404</v>
      </c>
      <c r="O317" s="124" t="s">
        <v>420</v>
      </c>
      <c r="P317" s="124" t="s">
        <v>426</v>
      </c>
      <c r="R317" s="7">
        <f>'Klient och mobiltelefonlösning'!$B192*B317</f>
        <v>0</v>
      </c>
      <c r="S317" s="7">
        <f>'Klient och mobiltelefonlösning'!$B192*C317</f>
        <v>0</v>
      </c>
      <c r="T317" s="7">
        <f>'Klient och mobiltelefonlösning'!$B192*D317</f>
        <v>0</v>
      </c>
      <c r="U317" s="7">
        <f>'Klient och mobiltelefonlösning'!$B192*E317</f>
        <v>0</v>
      </c>
      <c r="V317" s="7">
        <f>'Klient och mobiltelefonlösning'!$B192*F317</f>
        <v>0</v>
      </c>
      <c r="W317" s="7">
        <f>'Klient och mobiltelefonlösning'!$B192*G317</f>
        <v>0</v>
      </c>
      <c r="X317" s="7">
        <f>'Klient och mobiltelefonlösning'!$B192*H317</f>
        <v>0</v>
      </c>
    </row>
    <row r="318" spans="1:24">
      <c r="A318" s="29" t="s">
        <v>153</v>
      </c>
      <c r="B318" s="76">
        <v>61.92</v>
      </c>
      <c r="C318" s="76">
        <v>138</v>
      </c>
      <c r="D318" s="76">
        <v>263</v>
      </c>
      <c r="E318" s="76">
        <v>84.615721444293541</v>
      </c>
      <c r="F318" s="76">
        <v>62</v>
      </c>
      <c r="G318" s="76">
        <v>80</v>
      </c>
      <c r="H318" s="76">
        <v>43</v>
      </c>
      <c r="J318" s="124" t="s">
        <v>310</v>
      </c>
      <c r="K318" s="124" t="s">
        <v>339</v>
      </c>
      <c r="L318" s="124" t="s">
        <v>345</v>
      </c>
      <c r="M318" s="124" t="s">
        <v>555</v>
      </c>
      <c r="N318" s="124" t="s">
        <v>404</v>
      </c>
      <c r="O318" s="124" t="s">
        <v>420</v>
      </c>
      <c r="P318" s="124" t="s">
        <v>426</v>
      </c>
      <c r="R318" s="7">
        <f>'Klient och mobiltelefonlösning'!$B193*B318</f>
        <v>0</v>
      </c>
      <c r="S318" s="7">
        <f>'Klient och mobiltelefonlösning'!$B193*C318</f>
        <v>0</v>
      </c>
      <c r="T318" s="7">
        <f>'Klient och mobiltelefonlösning'!$B193*D318</f>
        <v>0</v>
      </c>
      <c r="U318" s="7">
        <f>'Klient och mobiltelefonlösning'!$B193*E318</f>
        <v>0</v>
      </c>
      <c r="V318" s="7">
        <f>'Klient och mobiltelefonlösning'!$B193*F318</f>
        <v>0</v>
      </c>
      <c r="W318" s="7">
        <f>'Klient och mobiltelefonlösning'!$B193*G318</f>
        <v>0</v>
      </c>
      <c r="X318" s="7">
        <f>'Klient och mobiltelefonlösning'!$B193*H318</f>
        <v>0</v>
      </c>
    </row>
    <row r="319" spans="1:24">
      <c r="A319" s="104" t="s">
        <v>192</v>
      </c>
      <c r="B319" s="76">
        <v>130.03200000000001</v>
      </c>
      <c r="C319" s="76">
        <v>199</v>
      </c>
      <c r="D319" s="76">
        <v>479</v>
      </c>
      <c r="E319" s="76">
        <v>121.40516555050812</v>
      </c>
      <c r="F319" s="76">
        <v>98</v>
      </c>
      <c r="G319" s="76">
        <v>105</v>
      </c>
      <c r="H319" s="76">
        <v>94</v>
      </c>
      <c r="J319" s="124" t="s">
        <v>311</v>
      </c>
      <c r="K319" s="124" t="s">
        <v>336</v>
      </c>
      <c r="L319" s="124" t="s">
        <v>344</v>
      </c>
      <c r="M319" s="124" t="s">
        <v>556</v>
      </c>
      <c r="N319" s="124" t="s">
        <v>403</v>
      </c>
      <c r="O319" s="124" t="s">
        <v>421</v>
      </c>
      <c r="P319" s="124" t="s">
        <v>427</v>
      </c>
      <c r="R319" s="7">
        <f>'Klient och mobiltelefonlösning'!$B194*B319</f>
        <v>0</v>
      </c>
      <c r="S319" s="7">
        <f>'Klient och mobiltelefonlösning'!$B194*C319</f>
        <v>0</v>
      </c>
      <c r="T319" s="7">
        <f>'Klient och mobiltelefonlösning'!$B194*D319</f>
        <v>0</v>
      </c>
      <c r="U319" s="7">
        <f>'Klient och mobiltelefonlösning'!$B194*E319</f>
        <v>0</v>
      </c>
      <c r="V319" s="7">
        <f>'Klient och mobiltelefonlösning'!$B194*F319</f>
        <v>0</v>
      </c>
      <c r="W319" s="7">
        <f>'Klient och mobiltelefonlösning'!$B194*G319</f>
        <v>0</v>
      </c>
      <c r="X319" s="7">
        <f>'Klient och mobiltelefonlösning'!$B194*H319</f>
        <v>0</v>
      </c>
    </row>
    <row r="320" spans="1:24">
      <c r="A320" s="1" t="s">
        <v>193</v>
      </c>
      <c r="B320" s="76">
        <v>130.03200000000001</v>
      </c>
      <c r="C320" s="76">
        <v>199</v>
      </c>
      <c r="D320" s="76">
        <v>479</v>
      </c>
      <c r="E320" s="76">
        <v>121.40516555050812</v>
      </c>
      <c r="F320" s="76">
        <v>98</v>
      </c>
      <c r="G320" s="76">
        <v>105</v>
      </c>
      <c r="H320" s="76">
        <v>94</v>
      </c>
      <c r="J320" s="124" t="s">
        <v>311</v>
      </c>
      <c r="K320" s="124" t="s">
        <v>337</v>
      </c>
      <c r="L320" s="124" t="s">
        <v>344</v>
      </c>
      <c r="M320" s="124" t="s">
        <v>557</v>
      </c>
      <c r="N320" s="124" t="s">
        <v>403</v>
      </c>
      <c r="O320" s="124" t="s">
        <v>421</v>
      </c>
      <c r="P320" s="124" t="s">
        <v>427</v>
      </c>
      <c r="R320" s="7">
        <f>'Klient och mobiltelefonlösning'!$B195*B320</f>
        <v>0</v>
      </c>
      <c r="S320" s="7">
        <f>'Klient och mobiltelefonlösning'!$B195*C320</f>
        <v>0</v>
      </c>
      <c r="T320" s="7">
        <f>'Klient och mobiltelefonlösning'!$B195*D320</f>
        <v>0</v>
      </c>
      <c r="U320" s="7">
        <f>'Klient och mobiltelefonlösning'!$B195*E320</f>
        <v>0</v>
      </c>
      <c r="V320" s="7">
        <f>'Klient och mobiltelefonlösning'!$B195*F320</f>
        <v>0</v>
      </c>
      <c r="W320" s="7">
        <f>'Klient och mobiltelefonlösning'!$B195*G320</f>
        <v>0</v>
      </c>
      <c r="X320" s="7">
        <f>'Klient och mobiltelefonlösning'!$B195*H320</f>
        <v>0</v>
      </c>
    </row>
    <row r="321" spans="1:24">
      <c r="A321" s="1" t="s">
        <v>119</v>
      </c>
      <c r="B321" s="76">
        <v>1617.66</v>
      </c>
      <c r="C321" s="76">
        <v>1515</v>
      </c>
      <c r="D321" s="76">
        <v>2388</v>
      </c>
      <c r="E321" s="76">
        <v>1220.1832295227837</v>
      </c>
      <c r="F321" s="76">
        <v>1000</v>
      </c>
      <c r="G321" s="76">
        <v>1194</v>
      </c>
      <c r="H321" s="76">
        <v>1053</v>
      </c>
      <c r="J321" s="124" t="s">
        <v>312</v>
      </c>
      <c r="K321" s="124" t="s">
        <v>312</v>
      </c>
      <c r="L321" s="124" t="s">
        <v>312</v>
      </c>
      <c r="M321" s="124" t="s">
        <v>558</v>
      </c>
      <c r="N321" s="124" t="s">
        <v>312</v>
      </c>
      <c r="O321" s="124" t="s">
        <v>312</v>
      </c>
      <c r="P321" s="124" t="s">
        <v>312</v>
      </c>
      <c r="R321" s="7">
        <f>'Klient och mobiltelefonlösning'!$B196*B321</f>
        <v>0</v>
      </c>
      <c r="S321" s="7">
        <f>'Klient och mobiltelefonlösning'!$B196*C321</f>
        <v>0</v>
      </c>
      <c r="T321" s="7">
        <f>'Klient och mobiltelefonlösning'!$B196*D321</f>
        <v>0</v>
      </c>
      <c r="U321" s="7">
        <f>'Klient och mobiltelefonlösning'!$B196*E321</f>
        <v>0</v>
      </c>
      <c r="V321" s="7">
        <f>'Klient och mobiltelefonlösning'!$B196*F321</f>
        <v>0</v>
      </c>
      <c r="W321" s="7">
        <f>'Klient och mobiltelefonlösning'!$B196*G321</f>
        <v>0</v>
      </c>
      <c r="X321" s="7">
        <f>'Klient och mobiltelefonlösning'!$B196*H321</f>
        <v>0</v>
      </c>
    </row>
    <row r="322" spans="1:24">
      <c r="A322" s="1" t="s">
        <v>120</v>
      </c>
      <c r="B322" s="76">
        <v>2032.5239999999999</v>
      </c>
      <c r="C322" s="76">
        <v>1515</v>
      </c>
      <c r="D322" s="76">
        <v>2388</v>
      </c>
      <c r="E322" s="76">
        <v>1220.1832295227837</v>
      </c>
      <c r="F322" s="76">
        <v>1000</v>
      </c>
      <c r="G322" s="76">
        <v>1194</v>
      </c>
      <c r="H322" s="76">
        <v>1053</v>
      </c>
      <c r="J322" s="124" t="s">
        <v>313</v>
      </c>
      <c r="K322" s="124" t="s">
        <v>313</v>
      </c>
      <c r="L322" s="124" t="s">
        <v>313</v>
      </c>
      <c r="M322" s="124" t="s">
        <v>558</v>
      </c>
      <c r="N322" s="124" t="s">
        <v>313</v>
      </c>
      <c r="O322" s="124" t="s">
        <v>313</v>
      </c>
      <c r="P322" s="124" t="s">
        <v>313</v>
      </c>
      <c r="R322" s="7">
        <f>'Klient och mobiltelefonlösning'!$B197*B322</f>
        <v>0</v>
      </c>
      <c r="S322" s="7">
        <f>'Klient och mobiltelefonlösning'!$B197*C322</f>
        <v>0</v>
      </c>
      <c r="T322" s="7">
        <f>'Klient och mobiltelefonlösning'!$B197*D322</f>
        <v>0</v>
      </c>
      <c r="U322" s="7">
        <f>'Klient och mobiltelefonlösning'!$B197*E322</f>
        <v>0</v>
      </c>
      <c r="V322" s="7">
        <f>'Klient och mobiltelefonlösning'!$B197*F322</f>
        <v>0</v>
      </c>
      <c r="W322" s="7">
        <f>'Klient och mobiltelefonlösning'!$B197*G322</f>
        <v>0</v>
      </c>
      <c r="X322" s="7">
        <f>'Klient och mobiltelefonlösning'!$B197*H322</f>
        <v>0</v>
      </c>
    </row>
    <row r="323" spans="1:24">
      <c r="A323" s="110" t="s">
        <v>191</v>
      </c>
      <c r="B323" s="76">
        <v>86.688000000000002</v>
      </c>
      <c r="C323" s="76">
        <v>140</v>
      </c>
      <c r="D323" s="76">
        <v>619</v>
      </c>
      <c r="E323" s="76">
        <v>42.921018123917008</v>
      </c>
      <c r="F323" s="76">
        <v>47</v>
      </c>
      <c r="G323" s="76">
        <v>80</v>
      </c>
      <c r="H323" s="76">
        <v>43</v>
      </c>
      <c r="J323" s="124" t="s">
        <v>314</v>
      </c>
      <c r="K323" s="124" t="s">
        <v>335</v>
      </c>
      <c r="L323" s="124" t="s">
        <v>343</v>
      </c>
      <c r="M323" s="124" t="s">
        <v>559</v>
      </c>
      <c r="N323" s="124" t="s">
        <v>401</v>
      </c>
      <c r="O323" s="124" t="s">
        <v>423</v>
      </c>
      <c r="P323" s="124" t="s">
        <v>424</v>
      </c>
      <c r="R323" s="7">
        <f>'Klient och mobiltelefonlösning'!$B198*B323</f>
        <v>0</v>
      </c>
      <c r="S323" s="7">
        <f>'Klient och mobiltelefonlösning'!$B198*C323</f>
        <v>0</v>
      </c>
      <c r="T323" s="7">
        <f>'Klient och mobiltelefonlösning'!$B198*D323</f>
        <v>0</v>
      </c>
      <c r="U323" s="7">
        <f>'Klient och mobiltelefonlösning'!$B198*E323</f>
        <v>0</v>
      </c>
      <c r="V323" s="7">
        <f>'Klient och mobiltelefonlösning'!$B198*F323</f>
        <v>0</v>
      </c>
      <c r="W323" s="7">
        <f>'Klient och mobiltelefonlösning'!$B198*G323</f>
        <v>0</v>
      </c>
      <c r="X323" s="7">
        <f>'Klient och mobiltelefonlösning'!$B198*H323</f>
        <v>0</v>
      </c>
    </row>
    <row r="324" spans="1:24">
      <c r="A324" s="110" t="s">
        <v>122</v>
      </c>
      <c r="B324" s="76">
        <v>215.17200000000003</v>
      </c>
      <c r="C324" s="76">
        <v>274</v>
      </c>
      <c r="D324" s="76">
        <v>1800</v>
      </c>
      <c r="E324" s="76">
        <v>132.44199878237248</v>
      </c>
      <c r="F324" s="76">
        <v>355</v>
      </c>
      <c r="G324" s="76">
        <v>295</v>
      </c>
      <c r="H324" s="76">
        <v>166</v>
      </c>
      <c r="J324" s="124" t="s">
        <v>122</v>
      </c>
      <c r="K324" s="124" t="s">
        <v>122</v>
      </c>
      <c r="L324" s="124" t="s">
        <v>122</v>
      </c>
      <c r="M324" s="124" t="s">
        <v>560</v>
      </c>
      <c r="N324" s="124" t="s">
        <v>122</v>
      </c>
      <c r="O324" s="124" t="s">
        <v>122</v>
      </c>
      <c r="P324" s="124" t="s">
        <v>122</v>
      </c>
      <c r="R324" s="7">
        <f>'Klient och mobiltelefonlösning'!$B199*B324</f>
        <v>0</v>
      </c>
      <c r="S324" s="7">
        <f>'Klient och mobiltelefonlösning'!$B199*C324</f>
        <v>0</v>
      </c>
      <c r="T324" s="7">
        <f>'Klient och mobiltelefonlösning'!$B199*D324</f>
        <v>0</v>
      </c>
      <c r="U324" s="7">
        <f>'Klient och mobiltelefonlösning'!$B199*E324</f>
        <v>0</v>
      </c>
      <c r="V324" s="7">
        <f>'Klient och mobiltelefonlösning'!$B199*F324</f>
        <v>0</v>
      </c>
      <c r="W324" s="7">
        <f>'Klient och mobiltelefonlösning'!$B199*G324</f>
        <v>0</v>
      </c>
      <c r="X324" s="7">
        <f>'Klient och mobiltelefonlösning'!$B199*H324</f>
        <v>0</v>
      </c>
    </row>
    <row r="325" spans="1:24">
      <c r="A325" s="110" t="s">
        <v>123</v>
      </c>
      <c r="B325" s="76">
        <v>232.20000000000002</v>
      </c>
      <c r="C325" s="76">
        <v>290</v>
      </c>
      <c r="D325" s="76">
        <v>1800</v>
      </c>
      <c r="E325" s="76">
        <v>143.47883201423687</v>
      </c>
      <c r="F325" s="76">
        <v>385</v>
      </c>
      <c r="G325" s="76">
        <v>295</v>
      </c>
      <c r="H325" s="76">
        <v>180</v>
      </c>
      <c r="J325" s="124" t="s">
        <v>123</v>
      </c>
      <c r="K325" s="124" t="s">
        <v>123</v>
      </c>
      <c r="L325" s="124" t="s">
        <v>123</v>
      </c>
      <c r="M325" s="124" t="s">
        <v>561</v>
      </c>
      <c r="N325" s="124" t="s">
        <v>123</v>
      </c>
      <c r="O325" s="124" t="s">
        <v>123</v>
      </c>
      <c r="P325" s="124" t="s">
        <v>123</v>
      </c>
      <c r="R325" s="7">
        <f>'Klient och mobiltelefonlösning'!$B200*B325</f>
        <v>0</v>
      </c>
      <c r="S325" s="7">
        <f>'Klient och mobiltelefonlösning'!$B200*C325</f>
        <v>0</v>
      </c>
      <c r="T325" s="7">
        <f>'Klient och mobiltelefonlösning'!$B200*D325</f>
        <v>0</v>
      </c>
      <c r="U325" s="7">
        <f>'Klient och mobiltelefonlösning'!$B200*E325</f>
        <v>0</v>
      </c>
      <c r="V325" s="7">
        <f>'Klient och mobiltelefonlösning'!$B200*F325</f>
        <v>0</v>
      </c>
      <c r="W325" s="7">
        <f>'Klient och mobiltelefonlösning'!$B200*G325</f>
        <v>0</v>
      </c>
      <c r="X325" s="7">
        <f>'Klient och mobiltelefonlösning'!$B200*H325</f>
        <v>0</v>
      </c>
    </row>
    <row r="326" spans="1:24">
      <c r="A326" s="86" t="s">
        <v>154</v>
      </c>
      <c r="B326" s="76">
        <v>749.23199999999997</v>
      </c>
      <c r="C326" s="76">
        <v>633</v>
      </c>
      <c r="D326" s="76">
        <v>1800</v>
      </c>
      <c r="E326" s="76">
        <v>367.8944410621458</v>
      </c>
      <c r="F326" s="76">
        <v>700</v>
      </c>
      <c r="G326" s="76">
        <v>750</v>
      </c>
      <c r="H326" s="76">
        <v>444</v>
      </c>
      <c r="J326" s="125" t="s">
        <v>154</v>
      </c>
      <c r="K326" s="125" t="s">
        <v>154</v>
      </c>
      <c r="L326" s="125" t="s">
        <v>154</v>
      </c>
      <c r="M326" s="125" t="s">
        <v>562</v>
      </c>
      <c r="N326" s="125" t="s">
        <v>154</v>
      </c>
      <c r="O326" s="125" t="s">
        <v>154</v>
      </c>
      <c r="P326" s="125" t="s">
        <v>154</v>
      </c>
      <c r="R326" s="7">
        <f>'Klient och mobiltelefonlösning'!$B201*B326</f>
        <v>0</v>
      </c>
      <c r="S326" s="7">
        <f>'Klient och mobiltelefonlösning'!$B201*C326</f>
        <v>0</v>
      </c>
      <c r="T326" s="7">
        <f>'Klient och mobiltelefonlösning'!$B201*D326</f>
        <v>0</v>
      </c>
      <c r="U326" s="7">
        <f>'Klient och mobiltelefonlösning'!$B201*E326</f>
        <v>0</v>
      </c>
      <c r="V326" s="7">
        <f>'Klient och mobiltelefonlösning'!$B201*F326</f>
        <v>0</v>
      </c>
      <c r="W326" s="7">
        <f>'Klient och mobiltelefonlösning'!$B201*G326</f>
        <v>0</v>
      </c>
      <c r="X326" s="7">
        <f>'Klient och mobiltelefonlösning'!$B201*H326</f>
        <v>0</v>
      </c>
    </row>
    <row r="327" spans="1:24">
      <c r="A327" s="86" t="s">
        <v>155</v>
      </c>
      <c r="B327" s="76">
        <v>749.23199999999997</v>
      </c>
      <c r="C327" s="76">
        <v>633</v>
      </c>
      <c r="D327" s="76">
        <v>1800</v>
      </c>
      <c r="E327" s="76">
        <v>367.8944410621458</v>
      </c>
      <c r="F327" s="76">
        <v>700</v>
      </c>
      <c r="G327" s="76">
        <v>750</v>
      </c>
      <c r="H327" s="76">
        <v>444</v>
      </c>
      <c r="J327" s="125" t="s">
        <v>155</v>
      </c>
      <c r="K327" s="125" t="s">
        <v>155</v>
      </c>
      <c r="L327" s="125" t="s">
        <v>155</v>
      </c>
      <c r="M327" s="125" t="s">
        <v>563</v>
      </c>
      <c r="N327" s="125" t="s">
        <v>155</v>
      </c>
      <c r="O327" s="125" t="s">
        <v>155</v>
      </c>
      <c r="P327" s="125" t="s">
        <v>155</v>
      </c>
      <c r="R327" s="7">
        <f>'Klient och mobiltelefonlösning'!$B202*B327</f>
        <v>0</v>
      </c>
      <c r="S327" s="7">
        <f>'Klient och mobiltelefonlösning'!$B202*C327</f>
        <v>0</v>
      </c>
      <c r="T327" s="7">
        <f>'Klient och mobiltelefonlösning'!$B202*D327</f>
        <v>0</v>
      </c>
      <c r="U327" s="7">
        <f>'Klient och mobiltelefonlösning'!$B202*E327</f>
        <v>0</v>
      </c>
      <c r="V327" s="7">
        <f>'Klient och mobiltelefonlösning'!$B202*F327</f>
        <v>0</v>
      </c>
      <c r="W327" s="7">
        <f>'Klient och mobiltelefonlösning'!$B202*G327</f>
        <v>0</v>
      </c>
      <c r="X327" s="7">
        <f>'Klient och mobiltelefonlösning'!$B202*H327</f>
        <v>0</v>
      </c>
    </row>
    <row r="328" spans="1:24">
      <c r="A328" s="1" t="s">
        <v>121</v>
      </c>
      <c r="B328" s="76">
        <v>317.34000000000003</v>
      </c>
      <c r="C328" s="76">
        <v>242</v>
      </c>
      <c r="D328" s="76">
        <v>702</v>
      </c>
      <c r="E328" s="76">
        <v>266.11031236828546</v>
      </c>
      <c r="F328" s="76">
        <v>200</v>
      </c>
      <c r="G328" s="76">
        <v>225</v>
      </c>
      <c r="H328" s="76">
        <v>207</v>
      </c>
      <c r="J328" s="124" t="s">
        <v>121</v>
      </c>
      <c r="K328" s="124" t="s">
        <v>121</v>
      </c>
      <c r="L328" s="124" t="s">
        <v>121</v>
      </c>
      <c r="M328" s="124" t="s">
        <v>564</v>
      </c>
      <c r="N328" s="124" t="s">
        <v>121</v>
      </c>
      <c r="O328" s="124" t="s">
        <v>121</v>
      </c>
      <c r="P328" s="124" t="s">
        <v>121</v>
      </c>
      <c r="R328" s="7">
        <f>'Klient och mobiltelefonlösning'!$B203*B328</f>
        <v>0</v>
      </c>
      <c r="S328" s="7">
        <f>'Klient och mobiltelefonlösning'!$B203*C328</f>
        <v>0</v>
      </c>
      <c r="T328" s="7">
        <f>'Klient och mobiltelefonlösning'!$B203*D328</f>
        <v>0</v>
      </c>
      <c r="U328" s="7">
        <f>'Klient och mobiltelefonlösning'!$B203*E328</f>
        <v>0</v>
      </c>
      <c r="V328" s="7">
        <f>'Klient och mobiltelefonlösning'!$B203*F328</f>
        <v>0</v>
      </c>
      <c r="W328" s="7">
        <f>'Klient och mobiltelefonlösning'!$B203*G328</f>
        <v>0</v>
      </c>
      <c r="X328" s="7">
        <f>'Klient och mobiltelefonlösning'!$B203*H328</f>
        <v>0</v>
      </c>
    </row>
    <row r="329" spans="1:24">
      <c r="A329" s="1" t="s">
        <v>316</v>
      </c>
      <c r="B329" s="76">
        <v>227.55600000000001</v>
      </c>
      <c r="C329" s="76">
        <v>242</v>
      </c>
      <c r="D329" s="76">
        <v>702</v>
      </c>
      <c r="E329" s="76">
        <v>266.11031236828546</v>
      </c>
      <c r="F329" s="76">
        <v>200</v>
      </c>
      <c r="G329" s="76">
        <v>225</v>
      </c>
      <c r="H329" s="76">
        <v>207</v>
      </c>
      <c r="J329" s="124" t="s">
        <v>195</v>
      </c>
      <c r="K329" s="124" t="s">
        <v>195</v>
      </c>
      <c r="L329" s="124" t="s">
        <v>195</v>
      </c>
      <c r="M329" s="124" t="s">
        <v>564</v>
      </c>
      <c r="N329" s="124" t="s">
        <v>195</v>
      </c>
      <c r="O329" s="124" t="s">
        <v>195</v>
      </c>
      <c r="P329" s="124" t="s">
        <v>195</v>
      </c>
      <c r="R329" s="7">
        <f>'Klient och mobiltelefonlösning'!$B204*B329</f>
        <v>0</v>
      </c>
      <c r="S329" s="7">
        <f>'Klient och mobiltelefonlösning'!$B204*C329</f>
        <v>0</v>
      </c>
      <c r="T329" s="7">
        <f>'Klient och mobiltelefonlösning'!$B204*D329</f>
        <v>0</v>
      </c>
      <c r="U329" s="7">
        <f>'Klient och mobiltelefonlösning'!$B204*E329</f>
        <v>0</v>
      </c>
      <c r="V329" s="7">
        <f>'Klient och mobiltelefonlösning'!$B204*F329</f>
        <v>0</v>
      </c>
      <c r="W329" s="7">
        <f>'Klient och mobiltelefonlösning'!$B204*G329</f>
        <v>0</v>
      </c>
      <c r="X329" s="7">
        <f>'Klient och mobiltelefonlösning'!$B204*H329</f>
        <v>0</v>
      </c>
    </row>
    <row r="330" spans="1:24">
      <c r="A330" s="1" t="s">
        <v>194</v>
      </c>
      <c r="B330" s="76">
        <v>130.03200000000001</v>
      </c>
      <c r="C330" s="76">
        <v>201</v>
      </c>
      <c r="D330" s="76">
        <v>504</v>
      </c>
      <c r="E330" s="76">
        <v>60.08942537348382</v>
      </c>
      <c r="F330" s="76">
        <v>120</v>
      </c>
      <c r="G330" s="76">
        <v>320</v>
      </c>
      <c r="H330" s="76">
        <v>98</v>
      </c>
      <c r="J330" s="124" t="s">
        <v>315</v>
      </c>
      <c r="K330" s="124" t="s">
        <v>334</v>
      </c>
      <c r="L330" s="124" t="s">
        <v>342</v>
      </c>
      <c r="M330" s="124" t="s">
        <v>565</v>
      </c>
      <c r="N330" s="124" t="s">
        <v>402</v>
      </c>
      <c r="O330" s="124" t="s">
        <v>422</v>
      </c>
      <c r="P330" s="124" t="s">
        <v>425</v>
      </c>
      <c r="R330" s="7">
        <f>'Klient och mobiltelefonlösning'!$B205*B330</f>
        <v>0</v>
      </c>
      <c r="S330" s="7">
        <f>'Klient och mobiltelefonlösning'!$B205*C330</f>
        <v>0</v>
      </c>
      <c r="T330" s="7">
        <f>'Klient och mobiltelefonlösning'!$B205*D330</f>
        <v>0</v>
      </c>
      <c r="U330" s="7">
        <f>'Klient och mobiltelefonlösning'!$B205*E330</f>
        <v>0</v>
      </c>
      <c r="V330" s="7">
        <f>'Klient och mobiltelefonlösning'!$B205*F330</f>
        <v>0</v>
      </c>
      <c r="W330" s="7">
        <f>'Klient och mobiltelefonlösning'!$B205*G330</f>
        <v>0</v>
      </c>
      <c r="X330" s="7">
        <f>'Klient och mobiltelefonlösning'!$B205*H330</f>
        <v>0</v>
      </c>
    </row>
    <row r="331" spans="1:24">
      <c r="A331" s="119" t="s">
        <v>39</v>
      </c>
      <c r="B331" s="7"/>
      <c r="C331" s="7"/>
      <c r="D331" s="7"/>
      <c r="E331" s="1"/>
      <c r="F331" s="1"/>
      <c r="G331" s="1"/>
      <c r="H331" s="1"/>
      <c r="R331" s="117">
        <f t="shared" ref="R331:X331" si="18">SUM(R317:R330)</f>
        <v>0</v>
      </c>
      <c r="S331" s="117">
        <f t="shared" si="18"/>
        <v>0</v>
      </c>
      <c r="T331" s="117">
        <f t="shared" si="18"/>
        <v>0</v>
      </c>
      <c r="U331" s="117">
        <f t="shared" si="18"/>
        <v>0</v>
      </c>
      <c r="V331" s="117">
        <f t="shared" si="18"/>
        <v>0</v>
      </c>
      <c r="W331" s="117">
        <f t="shared" si="18"/>
        <v>0</v>
      </c>
      <c r="X331" s="117">
        <f t="shared" si="18"/>
        <v>0</v>
      </c>
    </row>
    <row r="332" spans="1:24">
      <c r="A332" s="9"/>
      <c r="B332" s="11"/>
      <c r="C332" s="11"/>
      <c r="D332" s="11"/>
      <c r="E332" s="3"/>
    </row>
    <row r="333" spans="1:24">
      <c r="A333" s="9"/>
      <c r="B333" s="11"/>
      <c r="C333" s="11"/>
      <c r="D333" s="11"/>
      <c r="E333" s="3"/>
    </row>
    <row r="334" spans="1:24">
      <c r="A334" s="9"/>
      <c r="B334" s="11"/>
      <c r="C334" s="11"/>
      <c r="D334" s="11"/>
      <c r="E334" s="3"/>
    </row>
    <row r="335" spans="1:24">
      <c r="A335" s="9"/>
      <c r="B335" s="11">
        <f t="shared" ref="B335:H335" si="19">SUM(B23,B42,B59,B75,B92,B114,B136,B158,B180,B197,B215,B226,B237,B247,B260,R313,R331)</f>
        <v>0</v>
      </c>
      <c r="C335" s="11">
        <f t="shared" si="19"/>
        <v>0</v>
      </c>
      <c r="D335" s="11">
        <f t="shared" si="19"/>
        <v>0</v>
      </c>
      <c r="E335" s="11">
        <f t="shared" si="19"/>
        <v>0</v>
      </c>
      <c r="F335" s="11">
        <f t="shared" si="19"/>
        <v>0</v>
      </c>
      <c r="G335" s="11">
        <f t="shared" si="19"/>
        <v>0</v>
      </c>
      <c r="H335" s="11">
        <f t="shared" si="19"/>
        <v>0</v>
      </c>
    </row>
    <row r="336" spans="1:24">
      <c r="A336" s="9"/>
      <c r="B336" s="11"/>
      <c r="C336" s="11"/>
      <c r="D336" s="11"/>
      <c r="E336" s="3"/>
    </row>
    <row r="337" spans="1:11">
      <c r="A337" s="9"/>
      <c r="B337" s="11"/>
      <c r="C337" s="11"/>
      <c r="D337" s="11"/>
      <c r="E337" s="3"/>
    </row>
    <row r="338" spans="1:11">
      <c r="A338" s="9" t="s">
        <v>0</v>
      </c>
      <c r="B338" s="3">
        <f>_xlfn.RANK.EQ(B335,$B$335:$H$335,2)</f>
        <v>1</v>
      </c>
      <c r="C338" s="3">
        <f t="shared" ref="C338:H338" si="20">_xlfn.RANK.EQ(C335,$B$335:$H$335,2)</f>
        <v>1</v>
      </c>
      <c r="D338" s="3">
        <f t="shared" si="20"/>
        <v>1</v>
      </c>
      <c r="E338" s="3">
        <f t="shared" si="20"/>
        <v>1</v>
      </c>
      <c r="F338" s="3">
        <f t="shared" si="20"/>
        <v>1</v>
      </c>
      <c r="G338" s="3">
        <f t="shared" si="20"/>
        <v>1</v>
      </c>
      <c r="H338" s="3">
        <f t="shared" si="20"/>
        <v>1</v>
      </c>
    </row>
    <row r="339" spans="1:11">
      <c r="A339" s="9"/>
      <c r="B339" s="3">
        <f>SUM(B338+0.03)</f>
        <v>1.03</v>
      </c>
      <c r="C339" s="3">
        <f>SUM(C338+0.02)</f>
        <v>1.02</v>
      </c>
      <c r="D339" s="3">
        <f>SUM(D338+0.05)</f>
        <v>1.05</v>
      </c>
      <c r="E339" s="3">
        <f>SUM(E338+0.01)</f>
        <v>1.01</v>
      </c>
      <c r="F339" s="3">
        <f>SUM(F338+0.04)</f>
        <v>1.04</v>
      </c>
      <c r="G339" s="3">
        <f>SUM(G338+0.06)</f>
        <v>1.06</v>
      </c>
      <c r="H339" s="3">
        <f>SUM(H338+0.07)</f>
        <v>1.07</v>
      </c>
    </row>
    <row r="340" spans="1:11">
      <c r="A340" s="9"/>
      <c r="B340" s="11"/>
      <c r="C340" s="11"/>
      <c r="D340" s="11"/>
      <c r="E340" s="3"/>
    </row>
    <row r="341" spans="1:11">
      <c r="A341" s="9"/>
      <c r="B341" s="11"/>
      <c r="C341" s="11"/>
      <c r="D341" s="11"/>
      <c r="E341" s="3"/>
    </row>
    <row r="342" spans="1:11">
      <c r="A342" s="9"/>
      <c r="B342" s="11"/>
      <c r="C342" s="11"/>
      <c r="D342" s="11"/>
      <c r="E342" s="3"/>
    </row>
    <row r="343" spans="1:11">
      <c r="A343" s="5" t="s">
        <v>0</v>
      </c>
      <c r="B343" s="30">
        <f>_xlfn.RANK.EQ(B339,$B$339:$H$339,2)</f>
        <v>3</v>
      </c>
      <c r="C343" s="30">
        <f t="shared" ref="C343:H343" si="21">_xlfn.RANK.EQ(C339,$B$339:$H$339,2)</f>
        <v>2</v>
      </c>
      <c r="D343" s="30">
        <f t="shared" si="21"/>
        <v>5</v>
      </c>
      <c r="E343" s="30">
        <f t="shared" si="21"/>
        <v>1</v>
      </c>
      <c r="F343" s="30">
        <f t="shared" si="21"/>
        <v>4</v>
      </c>
      <c r="G343" s="30">
        <f t="shared" si="21"/>
        <v>6</v>
      </c>
      <c r="H343" s="30">
        <f t="shared" si="21"/>
        <v>7</v>
      </c>
      <c r="K343" s="16">
        <f>SUM(B335:H335)</f>
        <v>0</v>
      </c>
    </row>
    <row r="344" spans="1:11" ht="14" thickBot="1">
      <c r="A344" s="6"/>
      <c r="E344" s="3"/>
    </row>
    <row r="345" spans="1:11" ht="24.65" customHeight="1">
      <c r="A345" s="23" t="s">
        <v>1</v>
      </c>
      <c r="B345" s="219" t="str">
        <f>IF('Klient och mobiltelefonlösning'!B128&gt;250,"Avropet överstiger 250 enheter, använd förnyad konkurensutsättning för avrop",IF(K343=0,"Vinnande anbud",IF(D361=1,B353,IF(D361=2,B354,IF(D361=3,B355,IF(D361=4,B356,IF(D361=5,B357,IF(D361=6,B358,IF(D361=7,B359,"")))))))))</f>
        <v>Vinnande anbud</v>
      </c>
      <c r="C345" s="220"/>
      <c r="D345" s="221"/>
      <c r="E345" s="3"/>
    </row>
    <row r="346" spans="1:11" ht="24.65" customHeight="1">
      <c r="A346" s="23" t="s">
        <v>25</v>
      </c>
      <c r="B346" s="222" t="str">
        <f>IF(B345=B1,B2,IF(B345=C1,C2,IF(B345=D1,D2,IF(B345=E1,E2,IF(B345=F1,F2,IF(B345=G1,G2,IF(B345=H1,H2,"")))))))</f>
        <v/>
      </c>
      <c r="C346" s="223"/>
      <c r="D346" s="224"/>
      <c r="E346" s="3"/>
    </row>
    <row r="347" spans="1:11" ht="24.65" customHeight="1">
      <c r="A347" s="23" t="s">
        <v>18</v>
      </c>
      <c r="B347" s="222" t="str">
        <f>IF(B345=B1,B3,IF(B345=C1,C3,IF(B345=D1,D3,IF(B345=E1,E3,IF(B345=F1,F3,IF(B345=G1,G3,IF(B345=H1,H3,"")))))))</f>
        <v/>
      </c>
      <c r="C347" s="223"/>
      <c r="D347" s="224"/>
      <c r="E347" s="3"/>
    </row>
    <row r="348" spans="1:11" ht="24.65" customHeight="1">
      <c r="A348" s="23" t="s">
        <v>19</v>
      </c>
      <c r="B348" s="222" t="str">
        <f>IF(B345=B1,B4,IF(B345=C1,C4,IF(B345=D1,D4,IF(B345=E1,E4,IF(B345=F1,F4,IF(B345=G1,G4,IF(B345=H1,H4,"")))))))</f>
        <v/>
      </c>
      <c r="C348" s="223"/>
      <c r="D348" s="224"/>
      <c r="E348" s="3"/>
      <c r="F348" s="3" t="s">
        <v>10</v>
      </c>
    </row>
    <row r="349" spans="1:11" ht="24.65" customHeight="1" thickBot="1">
      <c r="A349" s="23" t="s">
        <v>20</v>
      </c>
      <c r="B349" s="225" t="str">
        <f>IF(B345=B1,B5,IF(B345=C1,C5,IF(B345=D1,D5,IF(B345=E1,E5,IF(B345=F1,F5,IF(B345=G1,G5,IF(B345=H1,H5,"")))))))</f>
        <v/>
      </c>
      <c r="C349" s="226"/>
      <c r="D349" s="227"/>
      <c r="E349" s="3"/>
      <c r="F349" s="78">
        <f>IF(D361=1,D353,IF(D361=2,D354,IF(D361=3,D355,IF(D361=4,D356,IF(D361=5,D357,IF(D361=6,D358,""))))))</f>
        <v>0</v>
      </c>
    </row>
    <row r="350" spans="1:11">
      <c r="E350" s="3"/>
    </row>
    <row r="351" spans="1:11" ht="20">
      <c r="A351" s="31" t="s">
        <v>42</v>
      </c>
      <c r="B351" s="1"/>
      <c r="C351" s="1"/>
      <c r="D351" s="1"/>
      <c r="E351" s="3"/>
    </row>
    <row r="352" spans="1:11">
      <c r="A352" s="1"/>
      <c r="B352" s="1" t="s">
        <v>11</v>
      </c>
      <c r="C352" s="1"/>
      <c r="D352" s="1" t="s">
        <v>10</v>
      </c>
      <c r="E352" s="3"/>
    </row>
    <row r="353" spans="1:5">
      <c r="A353" s="1" t="s">
        <v>4</v>
      </c>
      <c r="B353" s="35" t="str">
        <f>IF(K343=0,"",IF(B343=1,B1,IF(C343=1,C1,IF(D343=1,D1,IF(E343=1,E1,IF(F343=1,F1,IF(G343=1,G1,IF(H343=1,H1,""))))))))</f>
        <v/>
      </c>
      <c r="C353" s="35"/>
      <c r="D353" s="8">
        <f>IF(B343=1,B335,IF(C343=1,C335,IF(D343=1,D335,IF(E343=1,E335,IF(F343=1,F335,IF(G343=1,G335,IF(H343=1,H335)))))))</f>
        <v>0</v>
      </c>
      <c r="E353" s="3"/>
    </row>
    <row r="354" spans="1:5">
      <c r="A354" s="1" t="s">
        <v>5</v>
      </c>
      <c r="B354" s="35" t="str">
        <f>IF(K343=0,"",IF(B343=2,B1,IF(C343=2,C1,IF(D343=2,D1,IF(E343=2,E1,IF(F343=2,F1,IF(G343=2,G1,IF(H343=2,H1,""))))))))</f>
        <v/>
      </c>
      <c r="C354" s="35"/>
      <c r="D354" s="8">
        <f>IF(B343=2,B335,IF(C343=2,C335,IF(D343=2,D335,IF(E343=2,E335,IF(F343=2,F335,IF(G343=2,G335,IF(H343=2,H335)))))))</f>
        <v>0</v>
      </c>
      <c r="E354" s="3"/>
    </row>
    <row r="355" spans="1:5">
      <c r="A355" s="1" t="s">
        <v>6</v>
      </c>
      <c r="B355" s="35" t="str">
        <f>IF(K343=0,"",IF(B343=3,B1,IF(C343=3,C1,IF(D343=3,D1,IF(E343=3,E1,IF(F343=3,F1,IF(G343=3,G1,IF(H343=3,H1,""))))))))</f>
        <v/>
      </c>
      <c r="C355" s="35"/>
      <c r="D355" s="8">
        <f>IF(B343=3,B335,IF(C343=3,C335,IF(D343=3,D335,IF(E343=3,E335,IF(F343=3,F335,IF(G343=3,G335,IF(H343=3,H335)))))))</f>
        <v>0</v>
      </c>
      <c r="E355" s="3"/>
    </row>
    <row r="356" spans="1:5">
      <c r="A356" s="1" t="s">
        <v>45</v>
      </c>
      <c r="B356" s="35" t="str">
        <f>IF(K343=0,"",IF(B343=4,B1,IF(C343=4,C1,IF(D343=4,D1,IF(E343=4,E1,IF(F343=4,F1,IF(G343=4,G1,IF(H343=4,H1,""))))))))</f>
        <v/>
      </c>
      <c r="C356" s="35"/>
      <c r="D356" s="8">
        <f>IF(B343=4,B335,IF(C343=4,C335,IF(D343=4,D335,IF(E343=4,E335,IF(F343=4,F335,IF(G343=4,G335,IF(H343=4,H335)))))))</f>
        <v>0</v>
      </c>
      <c r="E356" s="3"/>
    </row>
    <row r="357" spans="1:5">
      <c r="A357" s="1" t="s">
        <v>46</v>
      </c>
      <c r="B357" s="35" t="str">
        <f>IF(K343=0,"",IF(B343=5,B1,IF(C343=5,C1,IF(D343=5,D1,IF(E343=5,E1,IF(F343=5,F1,IF(G343=5,G1,IF(H343=5,H1,""))))))))</f>
        <v/>
      </c>
      <c r="C357" s="35"/>
      <c r="D357" s="8">
        <f>IF(B343=5,B335,IF(C343=5,C335,IF(D343=5,D335,IF(E343=5,E335,IF(F343=5,F335,IF(G343=5,G335,IF(H343=5,H335)))))))</f>
        <v>0</v>
      </c>
      <c r="E357" s="3"/>
    </row>
    <row r="358" spans="1:5">
      <c r="A358" s="1" t="s">
        <v>47</v>
      </c>
      <c r="B358" s="35" t="str">
        <f>IF(K343=0,"",IF(B343=6,B1,IF(C343=6,C1,IF(D343=6,D1,IF(E343=6,E1,IF(F343=6,F1,IF(G343=6,G1,IF(H343=6,H1,""))))))))</f>
        <v/>
      </c>
      <c r="C358" s="35"/>
      <c r="D358" s="8">
        <f>IF(B343=6,B335,IF(C343=6,C335,IF(D343=6,D335,IF(E343=6,E335,IF(F343=6,F335,IF(G343=6,G335,IF(H343=6,H335)))))))</f>
        <v>0</v>
      </c>
      <c r="E358" s="3"/>
    </row>
    <row r="359" spans="1:5">
      <c r="A359" s="1" t="s">
        <v>239</v>
      </c>
      <c r="B359" s="35" t="str">
        <f>IF(K343=0,"",IF(B343=7,B1,IF(C343=7,C1,IF(D343=7,D1,IF(E343=7,E1,IF(F343=7,F1,IF(G343=7,G1,IF(H343=7,H1,""))))))))</f>
        <v/>
      </c>
      <c r="C359" s="35"/>
      <c r="D359" s="8">
        <f>IF(B343=7,B335,IF(C343=7,C335,IF(D343=7,D335,IF(E343=7,E335,IF(F343=7,F335,IF(G343=7,G335,IF(H343=7,H335)))))))</f>
        <v>0</v>
      </c>
      <c r="E359" s="3"/>
    </row>
    <row r="360" spans="1:5">
      <c r="E360" s="3"/>
    </row>
    <row r="361" spans="1:5">
      <c r="A361" s="228"/>
      <c r="B361" s="229"/>
      <c r="C361" s="229"/>
      <c r="D361" s="1">
        <f>'Klient och mobiltelefonlösning'!J219</f>
        <v>1</v>
      </c>
      <c r="E361" s="3"/>
    </row>
    <row r="362" spans="1:5">
      <c r="A362" s="6"/>
      <c r="B362" s="6"/>
      <c r="C362" s="6"/>
      <c r="D362" s="6"/>
    </row>
  </sheetData>
  <sheetProtection algorithmName="SHA-512" hashValue="Y8vdyg7YLQYIVtKuoUao+hsXEHV2HBQNN+ls+LmfQrBpFWyA4NKWN7JQMme2cGlGG9/G2UyVXV4AT2ceUrfgsA==" saltValue="BVzWuGLeIkWekgJjtwWnVw==" spinCount="100000" sheet="1" objects="1" scenarios="1"/>
  <mergeCells count="6">
    <mergeCell ref="B345:D345"/>
    <mergeCell ref="B346:D346"/>
    <mergeCell ref="B347:D347"/>
    <mergeCell ref="B349:D349"/>
    <mergeCell ref="A361:C361"/>
    <mergeCell ref="B348:D348"/>
  </mergeCells>
  <phoneticPr fontId="26" type="noConversion"/>
  <dataValidations count="1">
    <dataValidation errorStyle="warning" allowBlank="1" showInputMessage="1" showErrorMessage="1" sqref="B345:B349" xr:uid="{324AA489-2B8A-4983-89A0-83913C06D623}"/>
  </dataValidations>
  <hyperlinks>
    <hyperlink ref="C5" r:id="rId1" display="mailto:klientmobildyn2021@atea.se" xr:uid="{DFF5DF09-F171-49BF-B00E-37DBD9492E04}"/>
    <hyperlink ref="B5" r:id="rId2" xr:uid="{52E791EE-3517-4B77-9AAF-6CFFBBF3A396}"/>
    <hyperlink ref="E5" r:id="rId3" xr:uid="{2EB7DDB2-6DC1-4EF0-9A41-1B086DDFF724}"/>
  </hyperlinks>
  <pageMargins left="0.62992125984251968" right="0.62992125984251968" top="0.74803149606299213" bottom="0.74803149606299213" header="0.31496062992125984" footer="0.31496062992125984"/>
  <pageSetup paperSize="9" scale="47" fitToHeight="0" orientation="portrait"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49FE2-873A-4816-A418-A2F231000EBB}">
  <dimension ref="A1:A15"/>
  <sheetViews>
    <sheetView workbookViewId="0">
      <selection activeCell="T22" sqref="T22"/>
    </sheetView>
  </sheetViews>
  <sheetFormatPr defaultRowHeight="13.5"/>
  <sheetData>
    <row r="1" spans="1:1" ht="15">
      <c r="A1" s="121" t="s">
        <v>441</v>
      </c>
    </row>
    <row r="2" spans="1:1" ht="15">
      <c r="A2" s="121" t="s">
        <v>454</v>
      </c>
    </row>
    <row r="3" spans="1:1" ht="15">
      <c r="A3" s="121" t="s">
        <v>442</v>
      </c>
    </row>
    <row r="4" spans="1:1" ht="15">
      <c r="A4" s="121" t="s">
        <v>443</v>
      </c>
    </row>
    <row r="5" spans="1:1" ht="15">
      <c r="A5" s="121" t="s">
        <v>444</v>
      </c>
    </row>
    <row r="6" spans="1:1" ht="15">
      <c r="A6" s="121" t="s">
        <v>445</v>
      </c>
    </row>
    <row r="7" spans="1:1" ht="15">
      <c r="A7" s="121" t="s">
        <v>446</v>
      </c>
    </row>
    <row r="8" spans="1:1" ht="15">
      <c r="A8" s="121" t="s">
        <v>447</v>
      </c>
    </row>
    <row r="9" spans="1:1" ht="15">
      <c r="A9" s="122"/>
    </row>
    <row r="10" spans="1:1" ht="15">
      <c r="A10" s="121" t="s">
        <v>448</v>
      </c>
    </row>
    <row r="11" spans="1:1" ht="15">
      <c r="A11" s="121" t="s">
        <v>449</v>
      </c>
    </row>
    <row r="12" spans="1:1" ht="15">
      <c r="A12" s="121" t="s">
        <v>450</v>
      </c>
    </row>
    <row r="13" spans="1:1" ht="15">
      <c r="A13" s="123" t="s">
        <v>451</v>
      </c>
    </row>
    <row r="14" spans="1:1" ht="15">
      <c r="A14" s="123" t="s">
        <v>453</v>
      </c>
    </row>
    <row r="15" spans="1:1" ht="15">
      <c r="A15" s="123" t="s">
        <v>452</v>
      </c>
    </row>
  </sheetData>
  <sheetProtection algorithmName="SHA-512" hashValue="6njkD3/+8eB+8wyKKhg/eg4QmHseOR/6MqTrLXB7Q/QZelfWub6RvP5E6kv6CEzMno8HuXvzPkdLi4fwlmuDYQ==" saltValue="8uQOMIRl+6F7SnTMl9RYK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Klient och mobiltelefonlösning</vt:lpstr>
      <vt:lpstr>Prismatris </vt:lpstr>
      <vt:lpstr>Information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Wedholm</dc:creator>
  <cp:lastModifiedBy>Karl-Johan Skiver</cp:lastModifiedBy>
  <cp:lastPrinted>2022-09-16T12:40:11Z</cp:lastPrinted>
  <dcterms:created xsi:type="dcterms:W3CDTF">2016-05-19T07:07:08Z</dcterms:created>
  <dcterms:modified xsi:type="dcterms:W3CDTF">2025-06-23T07:17:26Z</dcterms:modified>
</cp:coreProperties>
</file>