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showInkAnnotation="0" codeName="ThisWorkbook"/>
  <mc:AlternateContent xmlns:mc="http://schemas.openxmlformats.org/markup-compatibility/2006">
    <mc:Choice Requires="x15">
      <x15ac:absPath xmlns:x15ac="http://schemas.microsoft.com/office/spreadsheetml/2010/11/ac" url="C:\users\StPersso\Work Folders\Dokument\ExcelMacros\"/>
    </mc:Choice>
  </mc:AlternateContent>
  <xr:revisionPtr revIDLastSave="0" documentId="8_{836FC7D8-49B5-43F4-BBD2-566CA8467864}" xr6:coauthVersionLast="47" xr6:coauthVersionMax="47" xr10:uidLastSave="{00000000-0000-0000-0000-000000000000}"/>
  <workbookProtection workbookAlgorithmName="SHA-512" workbookHashValue="vMMR+AWyJLk3aNiceRCdozBjRJIep2i8IJ8PGmUP2gYh0EypPWa44DCTLh2eUNR9Ho+/WQ029IasZ680SKBndw==" workbookSaltValue="5WlnmFiSyIGDl/p4tmoxqg==" workbookSpinCount="100000" lockStructure="1"/>
  <bookViews>
    <workbookView xWindow="5865" yWindow="2940" windowWidth="29205" windowHeight="15435"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hidden" r:id="rId7"/>
    <sheet name="SysAdmin" sheetId="101" state="hidden" r:id="rId8"/>
  </sheets>
  <definedNames>
    <definedName name="ButtonStatus">SysAdmin!$D$2</definedName>
    <definedName name="ButtonText">SysAdmin!$E$2</definedName>
    <definedName name="Cell_CB_St2_Rd1" localSheetId="2">'1 Spec. - 2. Relativ viktning'!$M$48</definedName>
    <definedName name="Cell_CB_St2_Rd1" localSheetId="4">'1 Spec. - 4. Annan modell'!$M$48</definedName>
    <definedName name="Cell_CB_St2_Rd1" localSheetId="0">Information!$N$43</definedName>
    <definedName name="Cell_CB_St2_Rd1">'1 Spec. - 1. Lägsta pris'!$M$48</definedName>
    <definedName name="Cell_CB_St2_Rd10" localSheetId="2">'1 Spec. - 2. Relativ viktning'!$M$67</definedName>
    <definedName name="Cell_CB_St2_Rd10" localSheetId="4">'1 Spec. - 4. Annan modell'!$M$67</definedName>
    <definedName name="Cell_CB_St2_Rd10">'1 Spec. - 1. Lägsta pris'!$M$67</definedName>
    <definedName name="Cell_CB_St2_Rd11" localSheetId="2">'1 Spec. - 2. Relativ viktning'!$M$49</definedName>
    <definedName name="Cell_CB_St2_Rd11" localSheetId="4">'1 Spec. - 4. Annan modell'!$M$49</definedName>
    <definedName name="Cell_CB_St2_Rd11" localSheetId="0">Information!$N$44</definedName>
    <definedName name="Cell_CB_St2_Rd11">'1 Spec. - 1. Lägsta pris'!$M$49</definedName>
    <definedName name="Cell_CB_St2_Rd12" localSheetId="2">'1 Spec. - 2. Relativ viktning'!$M$50</definedName>
    <definedName name="Cell_CB_St2_Rd12" localSheetId="4">'1 Spec. - 4. Annan modell'!$M$50</definedName>
    <definedName name="Cell_CB_St2_Rd12" localSheetId="0">Information!$N$45</definedName>
    <definedName name="Cell_CB_St2_Rd12">'1 Spec. - 1. Lägsta pris'!$M$50</definedName>
    <definedName name="Cell_CB_St2_Rd13" localSheetId="2">'1 Spec. - 2. Relativ viktning'!$M$51</definedName>
    <definedName name="Cell_CB_St2_Rd13" localSheetId="4">'1 Spec. - 4. Annan modell'!$M$51</definedName>
    <definedName name="Cell_CB_St2_Rd13" localSheetId="0">Information!$N$46</definedName>
    <definedName name="Cell_CB_St2_Rd13">'1 Spec. - 1. Lägsta pris'!$M$51</definedName>
    <definedName name="Cell_CB_St2_Rd14" localSheetId="2">'1 Spec. - 2. Relativ viktning'!$M$52</definedName>
    <definedName name="Cell_CB_St2_Rd14" localSheetId="4">'1 Spec. - 4. Annan modell'!$M$52</definedName>
    <definedName name="Cell_CB_St2_Rd14" localSheetId="0">Information!$N$47</definedName>
    <definedName name="Cell_CB_St2_Rd14">'1 Spec. - 1. Lägsta pris'!$M$52</definedName>
    <definedName name="Cell_CB_St2_Rd15" localSheetId="2">'1 Spec. - 2. Relativ viktning'!$M$53</definedName>
    <definedName name="Cell_CB_St2_Rd15" localSheetId="4">'1 Spec. - 4. Annan modell'!$M$53</definedName>
    <definedName name="Cell_CB_St2_Rd15" localSheetId="0">Information!$N$48</definedName>
    <definedName name="Cell_CB_St2_Rd15">'1 Spec. - 1. Lägsta pris'!$M$53</definedName>
    <definedName name="Cell_CB_St2_Rd16" localSheetId="2">'1 Spec. - 2. Relativ viktning'!$M$54</definedName>
    <definedName name="Cell_CB_St2_Rd16" localSheetId="4">'1 Spec. - 4. Annan modell'!$M$54</definedName>
    <definedName name="Cell_CB_St2_Rd16" localSheetId="0">Information!$N$49</definedName>
    <definedName name="Cell_CB_St2_Rd16">'1 Spec. - 1. Lägsta pris'!$M$54</definedName>
    <definedName name="Cell_CB_St2_Rd17" localSheetId="2">'1 Spec. - 2. Relativ viktning'!$M$55</definedName>
    <definedName name="Cell_CB_St2_Rd17" localSheetId="4">'1 Spec. - 4. Annan modell'!$M$55</definedName>
    <definedName name="Cell_CB_St2_Rd17" localSheetId="0">Information!$N$50</definedName>
    <definedName name="Cell_CB_St2_Rd17">'1 Spec. - 1. Lägsta pris'!$M$55</definedName>
    <definedName name="Cell_CB_St2_Rd18" localSheetId="2">'1 Spec. - 2. Relativ viktning'!$M$56</definedName>
    <definedName name="Cell_CB_St2_Rd18" localSheetId="4">'1 Spec. - 4. Annan modell'!$M$56</definedName>
    <definedName name="Cell_CB_St2_Rd18" localSheetId="0">Information!$N$51</definedName>
    <definedName name="Cell_CB_St2_Rd18">'1 Spec. - 1. Lägsta pris'!$M$56</definedName>
    <definedName name="Cell_CB_St2_Rd19" localSheetId="2">'1 Spec. - 2. Relativ viktning'!$M$57</definedName>
    <definedName name="Cell_CB_St2_Rd19" localSheetId="4">'1 Spec. - 4. Annan modell'!$M$57</definedName>
    <definedName name="Cell_CB_St2_Rd19" localSheetId="0">Information!$N$52</definedName>
    <definedName name="Cell_CB_St2_Rd19">'1 Spec. - 1. Lägsta pris'!$M$57</definedName>
    <definedName name="Cell_CB_St2_Rd2" localSheetId="2">'1 Spec. - 2. Relativ viktning'!$M$58</definedName>
    <definedName name="Cell_CB_St2_Rd2" localSheetId="4">'1 Spec. - 4. Annan modell'!$M$58</definedName>
    <definedName name="Cell_CB_St2_Rd2" localSheetId="0">Information!#REF!</definedName>
    <definedName name="Cell_CB_St2_Rd2">'1 Spec. - 1. Lägsta pris'!$M$58</definedName>
    <definedName name="Cell_CB_St2_Rd20" localSheetId="2">'1 Spec. - 2. Relativ viktning'!$M$66</definedName>
    <definedName name="Cell_CB_St2_Rd20" localSheetId="4">'1 Spec. - 4. Annan modell'!$M$66</definedName>
    <definedName name="Cell_CB_St2_Rd20" localSheetId="0">Information!#REF!</definedName>
    <definedName name="Cell_CB_St2_Rd20">'1 Spec. - 1. Lägsta pris'!$M$66</definedName>
    <definedName name="Cell_CB_St2_Rd3" localSheetId="2">'1 Spec. - 2. Relativ viktning'!$M$59</definedName>
    <definedName name="Cell_CB_St2_Rd3" localSheetId="4">'1 Spec. - 4. Annan modell'!$M$59</definedName>
    <definedName name="Cell_CB_St2_Rd3" localSheetId="0">Information!#REF!</definedName>
    <definedName name="Cell_CB_St2_Rd3">'1 Spec. - 1. Lägsta pris'!$M$59</definedName>
    <definedName name="Cell_CB_St2_Rd4" localSheetId="2">'1 Spec. - 2. Relativ viktning'!$M$60</definedName>
    <definedName name="Cell_CB_St2_Rd4" localSheetId="4">'1 Spec. - 4. Annan modell'!$M$60</definedName>
    <definedName name="Cell_CB_St2_Rd4" localSheetId="0">Information!#REF!</definedName>
    <definedName name="Cell_CB_St2_Rd4">'1 Spec. - 1. Lägsta pris'!$M$60</definedName>
    <definedName name="Cell_CB_St2_Rd5" localSheetId="2">'1 Spec. - 2. Relativ viktning'!$M$61</definedName>
    <definedName name="Cell_CB_St2_Rd5" localSheetId="4">'1 Spec. - 4. Annan modell'!$M$61</definedName>
    <definedName name="Cell_CB_St2_Rd5" localSheetId="0">Information!#REF!</definedName>
    <definedName name="Cell_CB_St2_Rd5">'1 Spec. - 1. Lägsta pris'!$M$61</definedName>
    <definedName name="Cell_CB_St2_Rd6" localSheetId="2">'1 Spec. - 2. Relativ viktning'!$M$62</definedName>
    <definedName name="Cell_CB_St2_Rd6" localSheetId="4">'1 Spec. - 4. Annan modell'!$M$62</definedName>
    <definedName name="Cell_CB_St2_Rd6" localSheetId="0">Information!#REF!</definedName>
    <definedName name="Cell_CB_St2_Rd6">'1 Spec. - 1. Lägsta pris'!$M$62</definedName>
    <definedName name="Cell_CB_St2_Rd7" localSheetId="2">'1 Spec. - 2. Relativ viktning'!$M$63</definedName>
    <definedName name="Cell_CB_St2_Rd7" localSheetId="4">'1 Spec. - 4. Annan modell'!$M$63</definedName>
    <definedName name="Cell_CB_St2_Rd7" localSheetId="0">Information!#REF!</definedName>
    <definedName name="Cell_CB_St2_Rd7">'1 Spec. - 1. Lägsta pris'!$M$63</definedName>
    <definedName name="Cell_CB_St2_Rd8" localSheetId="2">'1 Spec. - 2. Relativ viktning'!$M$64</definedName>
    <definedName name="Cell_CB_St2_Rd8" localSheetId="4">'1 Spec. - 4. Annan modell'!$M$64</definedName>
    <definedName name="Cell_CB_St2_Rd8" localSheetId="0">Information!#REF!</definedName>
    <definedName name="Cell_CB_St2_Rd8">'1 Spec. - 1. Lägsta pris'!$M$64</definedName>
    <definedName name="Cell_CB_St2_Rd9" localSheetId="2">'1 Spec. - 2. Relativ viktning'!$M$65</definedName>
    <definedName name="Cell_CB_St2_Rd9" localSheetId="4">'1 Spec. - 4. Annan modell'!$M$65</definedName>
    <definedName name="Cell_CB_St2_Rd9" localSheetId="0">Information!#REF!</definedName>
    <definedName name="Cell_CB_St2_Rd9">'1 Spec. - 1. Lägsta pris'!$M$65</definedName>
    <definedName name="Delområde_Vara_Tjanst">OFFSET(Admin!$C$114,0,0,COUNTA(Admin!$C$114:$C$135),1)</definedName>
    <definedName name="DpDwnTDV" localSheetId="2">'1 Spec. - 2. Relativ viktning'!$B$124</definedName>
    <definedName name="DpDwnTDV" localSheetId="4">'1 Spec. - 4. Annan modell'!$B$124</definedName>
    <definedName name="DpDwnTDV" localSheetId="0">Information!$C$79</definedName>
    <definedName name="DpDwnTDV">'1 Spec. - 1. Lägsta pris'!$B$124</definedName>
    <definedName name="DpDwnUtvddrop" localSheetId="2">'1 Spec. - 2. Relativ viktning'!#REF!</definedName>
    <definedName name="DpDwnUtvddrop" localSheetId="4">'1 Spec. - 4. Annan modell'!#REF!</definedName>
    <definedName name="DpDwnUtvddrop" localSheetId="0">Information!$C$86</definedName>
    <definedName name="DpDwnUtvddrop">'1 Spec. - 1. Lägsta pris'!#REF!</definedName>
    <definedName name="Input14" localSheetId="2">'1 Spec. - 2. Relativ viktning'!#REF!</definedName>
    <definedName name="Input14" localSheetId="3">'1 Spec. - 3. Mervärdesmodell'!#REF!</definedName>
    <definedName name="Input14" localSheetId="4">'1 Spec. - 4. Annan modell'!#REF!</definedName>
    <definedName name="Input14" localSheetId="0">Information!#REF!</definedName>
    <definedName name="LarmStatus" localSheetId="2">'1 Spec. - 2. Relativ viktning'!$AH$3</definedName>
    <definedName name="LarmStatus" localSheetId="4">'1 Spec. - 4. Annan modell'!$AH$3</definedName>
    <definedName name="LarmStatus" localSheetId="0">Information!$AI$2</definedName>
    <definedName name="LarmStatus">'1 Spec. - 1. Lägsta pris'!$AH$3</definedName>
    <definedName name="ListaTilldelningsVara">Admin!$D$200:$D$257</definedName>
    <definedName name="ListaVaraTjänst">Admin!$D$140:$D$190</definedName>
    <definedName name="ListLevNamn">Admin!$C$62:$C$110</definedName>
    <definedName name="ListvalRegion">Admin!$J$36:$J$57</definedName>
    <definedName name="LockStatus">SysAdmin!$B$1</definedName>
    <definedName name="MiljöNrTjänst">Admin!$I$51:$I$57</definedName>
    <definedName name="NrTjänst">Admin!$G$51:$G$57</definedName>
    <definedName name="pkey">SysAdmin!$B$3</definedName>
    <definedName name="ResLevDelområde">Admin!$AG$61:$AG$110</definedName>
    <definedName name="ResOpt">Admin!$P$20:$P$33</definedName>
    <definedName name="ResVarTja">Admin!$P$3:$P$18</definedName>
    <definedName name="SpecBilaga" localSheetId="2">'1 Spec. - 2. Relativ viktning'!$M$48:$M$116</definedName>
    <definedName name="SpecBilaga" localSheetId="4">'1 Spec. - 4. Annan modell'!$M$48:$M$116</definedName>
    <definedName name="SpecBilaga" localSheetId="0">Information!$N$43:$N$71</definedName>
    <definedName name="SpecBilaga">'1 Spec. - 1. Lägsta pris'!$M$48:$M$116</definedName>
    <definedName name="StatusSpec01" localSheetId="2">'1 Spec. - 2. Relativ viktning'!$AC$48</definedName>
    <definedName name="StatusSpec01" localSheetId="4">'1 Spec. - 4. Annan modell'!$AC$48</definedName>
    <definedName name="StatusSpec01" localSheetId="0">Information!$AD$43</definedName>
    <definedName name="StatusSpec01">'1 Spec. - 1. Lägsta pris'!$AC$48</definedName>
    <definedName name="TblBeräkning">Admin!$C$35:$M$47</definedName>
    <definedName name="TblBörKravFKU">Admin!$L$36:$L$43</definedName>
    <definedName name="TblBörKravSF">Admin!$N$36:$N$43</definedName>
    <definedName name="TblDelområde">Admin!$C$5:$C$17</definedName>
    <definedName name="TblEnhet">Admin!$H$37:$H$39</definedName>
    <definedName name="TblGrundTilldeln">Admin!$D$37:$D$39</definedName>
    <definedName name="TblKravSF">Admin!$N$36:$N$45</definedName>
    <definedName name="TblKrv2">Admin!$E$114:$E$120</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Admin!$C$60:$Q$110</definedName>
    <definedName name="TblSkaKravFKU">Admin!$L$36:$L$47</definedName>
    <definedName name="TblSkaKravSF">Admin!$N$36:$N$45</definedName>
    <definedName name="TblTilldelningsVara">Admin!$C$200:$C$257</definedName>
    <definedName name="TblTjänst">Admin!$P$3:$P$18</definedName>
    <definedName name="TblUtVrd">Admin!$D$42:$D$46</definedName>
    <definedName name="TblValdaVaraTjnst">Admin!$C$140:$C$190</definedName>
    <definedName name="TblVaraTjanstAlt">Admin!$P$36:$P$38</definedName>
    <definedName name="TidsåtgNrTjänst">Admin!$M$51:$M$55</definedName>
    <definedName name="TillDelVal">SysAdmin!$E$8</definedName>
    <definedName name="TillDelVal2" localSheetId="2">'1 Spec. - 2. Relativ viktning'!$AA$126</definedName>
    <definedName name="TillDelVal2" localSheetId="4">'1 Spec. - 4. Annan modell'!$AA$126</definedName>
    <definedName name="TillDelVal2" localSheetId="0">Information!$AB$81</definedName>
    <definedName name="TillDelVal2">'1 Spec. - 1. Lägsta pris'!$AA$126</definedName>
    <definedName name="UKey">SysAdmin!$B$2</definedName>
    <definedName name="USRDelområde" localSheetId="2">'1 Spec. - 2. Relativ viktning'!$B$43</definedName>
    <definedName name="USRDelområde" localSheetId="4">'1 Spec. - 4. Annan modell'!$B$43</definedName>
    <definedName name="USRDelområde" localSheetId="0">Information!$C$38</definedName>
    <definedName name="USRDelområde">'1 Spec. - 1. Lägsta pris'!$B$43</definedName>
    <definedName name="_xlnm.Print_Area" localSheetId="1">'1 Spec. - 1. Lägsta pris'!$B$2:$AC$231</definedName>
    <definedName name="_xlnm.Print_Area" localSheetId="2">'1 Spec. - 2. Relativ viktning'!$B$2:$AC$274</definedName>
    <definedName name="_xlnm.Print_Area" localSheetId="3">'1 Spec. - 3. Mervärdesmodell'!$B$2:$AC$274</definedName>
    <definedName name="_xlnm.Print_Area" localSheetId="4">'1 Spec. - 4. Annan modell'!$B$2:$AC$277</definedName>
    <definedName name="_xlnm.Print_Area" localSheetId="0">Information!$C$2:$AD$174</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SysAdmin!$E$9</definedName>
    <definedName name="UtvarderingsVal2" localSheetId="2">'1 Spec. - 2. Relativ viktning'!$AA$127</definedName>
    <definedName name="UtvarderingsVal2" localSheetId="4">'1 Spec. - 4. Annan modell'!$AA$127</definedName>
    <definedName name="UtvarderingsVal2" localSheetId="0">Information!$AB$82</definedName>
    <definedName name="UtvarderingsVal2">'1 Spec. - 1. Lägsta pris'!$AA$127</definedName>
    <definedName name="ValBilaga">Admin!$F$47:$F$49</definedName>
    <definedName name="ValVarTja">Admin!$D$3</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 i="100" l="1"/>
  <c r="N194" i="104"/>
  <c r="M194" i="104"/>
  <c r="L194" i="104"/>
  <c r="B5" i="105" l="1"/>
  <c r="B4" i="105"/>
  <c r="Z167" i="103"/>
  <c r="AA167" i="103" s="1"/>
  <c r="AH167" i="103" s="1"/>
  <c r="AB167" i="103"/>
  <c r="Z168" i="103"/>
  <c r="AA168" i="103" s="1"/>
  <c r="AB168" i="103"/>
  <c r="Z169" i="103"/>
  <c r="AA169" i="103" s="1"/>
  <c r="AB169" i="103"/>
  <c r="Z170" i="103"/>
  <c r="AA170" i="103" s="1"/>
  <c r="AH170" i="103" s="1"/>
  <c r="AB170" i="103"/>
  <c r="Z171" i="103"/>
  <c r="AA171" i="103" s="1"/>
  <c r="AB171" i="103"/>
  <c r="Z172" i="103"/>
  <c r="AA172" i="103" s="1"/>
  <c r="AB172" i="103"/>
  <c r="Z173" i="103"/>
  <c r="AA173" i="103" s="1"/>
  <c r="AB173" i="103"/>
  <c r="Z174" i="103"/>
  <c r="AA174" i="103" s="1"/>
  <c r="AH174" i="103" s="1"/>
  <c r="AB174" i="103"/>
  <c r="Z175" i="103"/>
  <c r="AA175" i="103" s="1"/>
  <c r="AB175" i="103"/>
  <c r="Z176" i="103"/>
  <c r="AA176" i="103" s="1"/>
  <c r="AH176" i="103" s="1"/>
  <c r="AB176" i="103"/>
  <c r="Z177" i="103"/>
  <c r="AA177" i="103" s="1"/>
  <c r="AB177" i="103"/>
  <c r="Z178" i="103"/>
  <c r="AA178" i="103" s="1"/>
  <c r="AB178" i="103"/>
  <c r="Z179" i="103"/>
  <c r="AA179" i="103" s="1"/>
  <c r="AB179" i="103"/>
  <c r="Z180" i="103"/>
  <c r="AA180" i="103" s="1"/>
  <c r="AB180" i="103"/>
  <c r="Z181" i="103"/>
  <c r="AA181" i="103" s="1"/>
  <c r="AB181" i="103"/>
  <c r="Z182" i="103"/>
  <c r="AA182" i="103" s="1"/>
  <c r="AH182" i="103" s="1"/>
  <c r="AB182" i="103"/>
  <c r="Z183" i="103"/>
  <c r="AA183" i="103" s="1"/>
  <c r="AB183" i="103"/>
  <c r="Z184" i="103"/>
  <c r="AA184" i="103" s="1"/>
  <c r="AB184" i="103"/>
  <c r="Z185" i="103"/>
  <c r="AA185" i="103" s="1"/>
  <c r="AB185" i="103"/>
  <c r="Z186" i="103"/>
  <c r="AA186" i="103" s="1"/>
  <c r="AB186" i="103"/>
  <c r="Z187" i="103"/>
  <c r="AA187" i="103" s="1"/>
  <c r="AB187" i="103"/>
  <c r="Z188" i="103"/>
  <c r="AA188" i="103" s="1"/>
  <c r="AB188" i="103"/>
  <c r="Z189" i="103"/>
  <c r="AA189" i="103" s="1"/>
  <c r="AB189" i="103"/>
  <c r="Z190" i="103"/>
  <c r="AA190" i="103" s="1"/>
  <c r="AB190" i="103"/>
  <c r="Z191" i="103"/>
  <c r="AA191" i="103" s="1"/>
  <c r="AB191" i="103"/>
  <c r="AH275" i="104"/>
  <c r="AH271" i="104"/>
  <c r="P269" i="104"/>
  <c r="AB191" i="104"/>
  <c r="Z191" i="104"/>
  <c r="AA191" i="104" s="1"/>
  <c r="AB190" i="104"/>
  <c r="Z190" i="104"/>
  <c r="AA190" i="104" s="1"/>
  <c r="AB189" i="104"/>
  <c r="Z189" i="104"/>
  <c r="AA189" i="104" s="1"/>
  <c r="AB188" i="104"/>
  <c r="Z188" i="104"/>
  <c r="AA188" i="104" s="1"/>
  <c r="AB187" i="104"/>
  <c r="Z187" i="104"/>
  <c r="AA187" i="104" s="1"/>
  <c r="AB186" i="104"/>
  <c r="Z186" i="104"/>
  <c r="AA186" i="104" s="1"/>
  <c r="AB185" i="104"/>
  <c r="Z185" i="104"/>
  <c r="AA185" i="104" s="1"/>
  <c r="AB184" i="104"/>
  <c r="Z184" i="104"/>
  <c r="AA184" i="104" s="1"/>
  <c r="AB183" i="104"/>
  <c r="Z183" i="104"/>
  <c r="AA183" i="104" s="1"/>
  <c r="AB182" i="104"/>
  <c r="Z182" i="104"/>
  <c r="AA182" i="104" s="1"/>
  <c r="AB181" i="104"/>
  <c r="Z181" i="104"/>
  <c r="AA181" i="104" s="1"/>
  <c r="AB180" i="104"/>
  <c r="Z180" i="104"/>
  <c r="AA180" i="104" s="1"/>
  <c r="AB179" i="104"/>
  <c r="Z179" i="104"/>
  <c r="AA179" i="104" s="1"/>
  <c r="AB178" i="104"/>
  <c r="Z178" i="104"/>
  <c r="AA178" i="104" s="1"/>
  <c r="AB177" i="104"/>
  <c r="Z177" i="104"/>
  <c r="AA177" i="104" s="1"/>
  <c r="AB176" i="104"/>
  <c r="Z176" i="104"/>
  <c r="AA176" i="104" s="1"/>
  <c r="AB175" i="104"/>
  <c r="Z175" i="104"/>
  <c r="AA175" i="104" s="1"/>
  <c r="AB174" i="104"/>
  <c r="Z174" i="104"/>
  <c r="AA174" i="104" s="1"/>
  <c r="AB173" i="104"/>
  <c r="Z173" i="104"/>
  <c r="AA173" i="104" s="1"/>
  <c r="AB172" i="104"/>
  <c r="Z172" i="104"/>
  <c r="AA172" i="104" s="1"/>
  <c r="AB171" i="104"/>
  <c r="Z171" i="104"/>
  <c r="AA171" i="104" s="1"/>
  <c r="AB170" i="104"/>
  <c r="Z170" i="104"/>
  <c r="AA170" i="104" s="1"/>
  <c r="AB169" i="104"/>
  <c r="Z169" i="104"/>
  <c r="AA169" i="104" s="1"/>
  <c r="AB168" i="104"/>
  <c r="Z168" i="104"/>
  <c r="AA168" i="104" s="1"/>
  <c r="AH168" i="104" s="1"/>
  <c r="AB167" i="104"/>
  <c r="AA167" i="104"/>
  <c r="Z167" i="104"/>
  <c r="AB161" i="104"/>
  <c r="AA161" i="104"/>
  <c r="AB160" i="104"/>
  <c r="AA160" i="104"/>
  <c r="AB159" i="104"/>
  <c r="AA159" i="104"/>
  <c r="AB158" i="104"/>
  <c r="AH158" i="104" s="1"/>
  <c r="AA158" i="104"/>
  <c r="AB157" i="104"/>
  <c r="AA157" i="104"/>
  <c r="AB156" i="104"/>
  <c r="AA156" i="104"/>
  <c r="AB155" i="104"/>
  <c r="AA155" i="104"/>
  <c r="AB154" i="104"/>
  <c r="AA154" i="104"/>
  <c r="AB153" i="104"/>
  <c r="AA153" i="104"/>
  <c r="AB152" i="104"/>
  <c r="AA152" i="104"/>
  <c r="AB151" i="104"/>
  <c r="AA151" i="104"/>
  <c r="AB150" i="104"/>
  <c r="AA150" i="104"/>
  <c r="AB149" i="104"/>
  <c r="AA149" i="104"/>
  <c r="AB148" i="104"/>
  <c r="AA148" i="104"/>
  <c r="AB147" i="104"/>
  <c r="AA147" i="104"/>
  <c r="AB146" i="104"/>
  <c r="AA146" i="104"/>
  <c r="AB145" i="104"/>
  <c r="AA145" i="104"/>
  <c r="AB144" i="104"/>
  <c r="AA144" i="104"/>
  <c r="AB143" i="104"/>
  <c r="AA143" i="104"/>
  <c r="AB142" i="104"/>
  <c r="AA142" i="104"/>
  <c r="AB141" i="104"/>
  <c r="AA141" i="104"/>
  <c r="AB140" i="104"/>
  <c r="AA140" i="104"/>
  <c r="AB139" i="104"/>
  <c r="AA139" i="104"/>
  <c r="AB138" i="104"/>
  <c r="AA138" i="104"/>
  <c r="AB137" i="104"/>
  <c r="AA137" i="104"/>
  <c r="X116" i="104"/>
  <c r="X114" i="104"/>
  <c r="X112" i="104"/>
  <c r="X110" i="104"/>
  <c r="X108" i="104"/>
  <c r="X106" i="104"/>
  <c r="X104" i="104"/>
  <c r="X97" i="104"/>
  <c r="X96" i="104"/>
  <c r="X95" i="104"/>
  <c r="X94" i="104"/>
  <c r="X93" i="104"/>
  <c r="X92" i="104"/>
  <c r="X91" i="104"/>
  <c r="X90" i="104"/>
  <c r="X89" i="104"/>
  <c r="X88" i="104"/>
  <c r="X87" i="104"/>
  <c r="X86" i="104"/>
  <c r="X85" i="104"/>
  <c r="X84" i="104"/>
  <c r="X83" i="104"/>
  <c r="X82" i="104"/>
  <c r="X81" i="104"/>
  <c r="X80" i="104"/>
  <c r="X79" i="104"/>
  <c r="X78" i="104"/>
  <c r="X77" i="104"/>
  <c r="X76" i="104"/>
  <c r="X75" i="104"/>
  <c r="X74" i="104"/>
  <c r="X73" i="104"/>
  <c r="X72" i="104"/>
  <c r="X71" i="104"/>
  <c r="X70" i="104"/>
  <c r="X69" i="104"/>
  <c r="X68" i="104"/>
  <c r="X67" i="104"/>
  <c r="X66" i="104"/>
  <c r="X65" i="104"/>
  <c r="X64" i="104"/>
  <c r="X63" i="104"/>
  <c r="X62" i="104"/>
  <c r="X61" i="104"/>
  <c r="X60" i="104"/>
  <c r="X59" i="104"/>
  <c r="X58" i="104"/>
  <c r="X57" i="104"/>
  <c r="X56" i="104"/>
  <c r="X55" i="104"/>
  <c r="X54" i="104"/>
  <c r="X53" i="104"/>
  <c r="X52" i="104"/>
  <c r="X51" i="104"/>
  <c r="X50" i="104"/>
  <c r="X49" i="104"/>
  <c r="X48" i="104"/>
  <c r="AH17" i="104"/>
  <c r="V13" i="104"/>
  <c r="T13" i="104"/>
  <c r="P13" i="104"/>
  <c r="T11" i="104"/>
  <c r="P11" i="104"/>
  <c r="V9" i="104"/>
  <c r="W2" i="104"/>
  <c r="O2" i="104"/>
  <c r="AH272" i="103"/>
  <c r="AH268" i="103"/>
  <c r="P266" i="103"/>
  <c r="AB161" i="103"/>
  <c r="AA161" i="103"/>
  <c r="AB160" i="103"/>
  <c r="AA160" i="103"/>
  <c r="AB159" i="103"/>
  <c r="AA159" i="103"/>
  <c r="AB158" i="103"/>
  <c r="AA158" i="103"/>
  <c r="AB157" i="103"/>
  <c r="AA157" i="103"/>
  <c r="AB156" i="103"/>
  <c r="AA156" i="103"/>
  <c r="AB155" i="103"/>
  <c r="AA155" i="103"/>
  <c r="AB154" i="103"/>
  <c r="AA154" i="103"/>
  <c r="AB153" i="103"/>
  <c r="AA153" i="103"/>
  <c r="AB152" i="103"/>
  <c r="AA152" i="103"/>
  <c r="AB151" i="103"/>
  <c r="AA151" i="103"/>
  <c r="AB150" i="103"/>
  <c r="AA150" i="103"/>
  <c r="AB149" i="103"/>
  <c r="AA149" i="103"/>
  <c r="AB148" i="103"/>
  <c r="AA148" i="103"/>
  <c r="AB147" i="103"/>
  <c r="AA147" i="103"/>
  <c r="AB146" i="103"/>
  <c r="AA146" i="103"/>
  <c r="AB145" i="103"/>
  <c r="AA145" i="103"/>
  <c r="AB144" i="103"/>
  <c r="AA144" i="103"/>
  <c r="AB143" i="103"/>
  <c r="AA143" i="103"/>
  <c r="AB142" i="103"/>
  <c r="AA142" i="103"/>
  <c r="AB141" i="103"/>
  <c r="AA141" i="103"/>
  <c r="AB140" i="103"/>
  <c r="AA140" i="103"/>
  <c r="AB139" i="103"/>
  <c r="AA139" i="103"/>
  <c r="AB138" i="103"/>
  <c r="AA138" i="103"/>
  <c r="AB137" i="103"/>
  <c r="AA137" i="103"/>
  <c r="X116" i="103"/>
  <c r="X114" i="103"/>
  <c r="X112" i="103"/>
  <c r="X110" i="103"/>
  <c r="X108" i="103"/>
  <c r="X106" i="103"/>
  <c r="X104" i="103"/>
  <c r="X97" i="103"/>
  <c r="X96" i="103"/>
  <c r="X95" i="103"/>
  <c r="X94" i="103"/>
  <c r="X93" i="103"/>
  <c r="X92" i="103"/>
  <c r="X91" i="103"/>
  <c r="X90" i="103"/>
  <c r="X89" i="103"/>
  <c r="X88" i="103"/>
  <c r="X87" i="103"/>
  <c r="X86" i="103"/>
  <c r="X85" i="103"/>
  <c r="X84" i="103"/>
  <c r="X83" i="103"/>
  <c r="X82" i="103"/>
  <c r="X81" i="103"/>
  <c r="X80" i="103"/>
  <c r="X79" i="103"/>
  <c r="X78" i="103"/>
  <c r="X77" i="103"/>
  <c r="X76" i="103"/>
  <c r="X75" i="103"/>
  <c r="X74" i="103"/>
  <c r="X73" i="103"/>
  <c r="X72" i="103"/>
  <c r="X71" i="103"/>
  <c r="X70" i="103"/>
  <c r="X69" i="103"/>
  <c r="X68" i="103"/>
  <c r="X67" i="103"/>
  <c r="X66" i="103"/>
  <c r="X65" i="103"/>
  <c r="X64" i="103"/>
  <c r="X63" i="103"/>
  <c r="X62" i="103"/>
  <c r="X61" i="103"/>
  <c r="X60" i="103"/>
  <c r="X59" i="103"/>
  <c r="X58" i="103"/>
  <c r="X57" i="103"/>
  <c r="X56" i="103"/>
  <c r="X55" i="103"/>
  <c r="X54" i="103"/>
  <c r="X53" i="103"/>
  <c r="X52" i="103"/>
  <c r="X51" i="103"/>
  <c r="X50" i="103"/>
  <c r="X49" i="103"/>
  <c r="X48" i="103"/>
  <c r="AH17" i="103"/>
  <c r="V13" i="103"/>
  <c r="T13" i="103"/>
  <c r="P13" i="103"/>
  <c r="T11" i="103"/>
  <c r="P11" i="103"/>
  <c r="V9" i="103"/>
  <c r="W2" i="103"/>
  <c r="O2" i="103"/>
  <c r="AH272" i="102"/>
  <c r="AH268" i="102"/>
  <c r="P266" i="102"/>
  <c r="Q205" i="102"/>
  <c r="J204" i="102"/>
  <c r="Q203" i="102"/>
  <c r="AB191" i="102"/>
  <c r="Z191" i="102"/>
  <c r="AA191" i="102" s="1"/>
  <c r="AH191" i="102" s="1"/>
  <c r="AB190" i="102"/>
  <c r="Z190" i="102"/>
  <c r="AA190" i="102" s="1"/>
  <c r="AB189" i="102"/>
  <c r="Z189" i="102"/>
  <c r="AA189" i="102" s="1"/>
  <c r="AB188" i="102"/>
  <c r="Z188" i="102"/>
  <c r="AA188" i="102" s="1"/>
  <c r="AB187" i="102"/>
  <c r="Z187" i="102"/>
  <c r="AA187" i="102" s="1"/>
  <c r="AH187" i="102" s="1"/>
  <c r="AB186" i="102"/>
  <c r="Z186" i="102"/>
  <c r="AA186" i="102" s="1"/>
  <c r="AB185" i="102"/>
  <c r="Z185" i="102"/>
  <c r="AA185" i="102" s="1"/>
  <c r="AB184" i="102"/>
  <c r="Z184" i="102"/>
  <c r="AA184" i="102" s="1"/>
  <c r="AB183" i="102"/>
  <c r="Z183" i="102"/>
  <c r="AA183" i="102" s="1"/>
  <c r="AH183" i="102" s="1"/>
  <c r="AB182" i="102"/>
  <c r="Z182" i="102"/>
  <c r="AA182" i="102" s="1"/>
  <c r="AB181" i="102"/>
  <c r="Z181" i="102"/>
  <c r="AA181" i="102" s="1"/>
  <c r="AB180" i="102"/>
  <c r="Z180" i="102"/>
  <c r="AA180" i="102" s="1"/>
  <c r="AB179" i="102"/>
  <c r="Z179" i="102"/>
  <c r="AA179" i="102" s="1"/>
  <c r="AH179" i="102" s="1"/>
  <c r="AB178" i="102"/>
  <c r="Z178" i="102"/>
  <c r="AA178" i="102" s="1"/>
  <c r="AB177" i="102"/>
  <c r="Z177" i="102"/>
  <c r="AA177" i="102" s="1"/>
  <c r="AB176" i="102"/>
  <c r="Z176" i="102"/>
  <c r="AA176" i="102" s="1"/>
  <c r="AB175" i="102"/>
  <c r="Z175" i="102"/>
  <c r="AA175" i="102" s="1"/>
  <c r="AH175" i="102" s="1"/>
  <c r="AB174" i="102"/>
  <c r="Z174" i="102"/>
  <c r="AA174" i="102" s="1"/>
  <c r="AB173" i="102"/>
  <c r="Z173" i="102"/>
  <c r="AA173" i="102" s="1"/>
  <c r="AB172" i="102"/>
  <c r="Z172" i="102"/>
  <c r="AA172" i="102" s="1"/>
  <c r="AB171" i="102"/>
  <c r="Z171" i="102"/>
  <c r="AA171" i="102" s="1"/>
  <c r="AH171" i="102" s="1"/>
  <c r="AB170" i="102"/>
  <c r="Z170" i="102"/>
  <c r="AA170" i="102" s="1"/>
  <c r="AB169" i="102"/>
  <c r="Z169" i="102"/>
  <c r="AA169" i="102" s="1"/>
  <c r="AB168" i="102"/>
  <c r="Z168" i="102"/>
  <c r="AA168" i="102" s="1"/>
  <c r="AB167" i="102"/>
  <c r="Z167" i="102"/>
  <c r="AA167" i="102" s="1"/>
  <c r="AB161" i="102"/>
  <c r="AA161" i="102"/>
  <c r="AB160" i="102"/>
  <c r="AA160" i="102"/>
  <c r="AB159" i="102"/>
  <c r="AA159" i="102"/>
  <c r="AB158" i="102"/>
  <c r="AA158" i="102"/>
  <c r="AB157" i="102"/>
  <c r="AA157" i="102"/>
  <c r="AB156" i="102"/>
  <c r="AA156" i="102"/>
  <c r="AB155" i="102"/>
  <c r="AA155" i="102"/>
  <c r="AB154" i="102"/>
  <c r="AA154" i="102"/>
  <c r="AH154" i="102" s="1"/>
  <c r="AB153" i="102"/>
  <c r="AA153" i="102"/>
  <c r="AB152" i="102"/>
  <c r="AH152" i="102" s="1"/>
  <c r="AA152" i="102"/>
  <c r="AB151" i="102"/>
  <c r="AA151" i="102"/>
  <c r="AB150" i="102"/>
  <c r="AA150" i="102"/>
  <c r="AB149" i="102"/>
  <c r="AA149" i="102"/>
  <c r="AB148" i="102"/>
  <c r="AA148" i="102"/>
  <c r="AB147" i="102"/>
  <c r="AA147" i="102"/>
  <c r="AB146" i="102"/>
  <c r="AA146" i="102"/>
  <c r="AB145" i="102"/>
  <c r="AA145" i="102"/>
  <c r="AB144" i="102"/>
  <c r="AA144" i="102"/>
  <c r="AB143" i="102"/>
  <c r="AA143" i="102"/>
  <c r="AB142" i="102"/>
  <c r="AA142" i="102"/>
  <c r="AB141" i="102"/>
  <c r="AA141" i="102"/>
  <c r="AB140" i="102"/>
  <c r="AA140" i="102"/>
  <c r="AB139" i="102"/>
  <c r="AA139" i="102"/>
  <c r="AB138" i="102"/>
  <c r="AA138" i="102"/>
  <c r="AB137" i="102"/>
  <c r="AA137" i="102"/>
  <c r="AH137" i="102" s="1"/>
  <c r="X116" i="102"/>
  <c r="X114" i="102"/>
  <c r="X112" i="102"/>
  <c r="X110" i="102"/>
  <c r="X108" i="102"/>
  <c r="X106" i="102"/>
  <c r="X104" i="102"/>
  <c r="X97" i="102"/>
  <c r="X96" i="102"/>
  <c r="X95" i="102"/>
  <c r="X94" i="102"/>
  <c r="X93" i="102"/>
  <c r="X92" i="102"/>
  <c r="X91" i="102"/>
  <c r="X90" i="102"/>
  <c r="X89" i="102"/>
  <c r="X88" i="102"/>
  <c r="X87" i="102"/>
  <c r="X86" i="102"/>
  <c r="X85" i="102"/>
  <c r="X84" i="102"/>
  <c r="X83" i="102"/>
  <c r="X82" i="102"/>
  <c r="X81" i="102"/>
  <c r="X80" i="102"/>
  <c r="X79" i="102"/>
  <c r="X78" i="102"/>
  <c r="X77" i="102"/>
  <c r="X76" i="102"/>
  <c r="X75" i="102"/>
  <c r="X74" i="102"/>
  <c r="X73" i="102"/>
  <c r="X72" i="102"/>
  <c r="X71" i="102"/>
  <c r="X70" i="102"/>
  <c r="X69" i="102"/>
  <c r="X68" i="102"/>
  <c r="X67" i="102"/>
  <c r="X66" i="102"/>
  <c r="X65" i="102"/>
  <c r="X64" i="102"/>
  <c r="X63" i="102"/>
  <c r="X62" i="102"/>
  <c r="X61" i="102"/>
  <c r="X60" i="102"/>
  <c r="X59" i="102"/>
  <c r="X58" i="102"/>
  <c r="X57" i="102"/>
  <c r="X56" i="102"/>
  <c r="X55" i="102"/>
  <c r="X54" i="102"/>
  <c r="X53" i="102"/>
  <c r="X52" i="102"/>
  <c r="X51" i="102"/>
  <c r="X50" i="102"/>
  <c r="X49" i="102"/>
  <c r="X48" i="102"/>
  <c r="AH17" i="102"/>
  <c r="V13" i="102"/>
  <c r="T13" i="102"/>
  <c r="P13" i="102"/>
  <c r="T11" i="102"/>
  <c r="P11" i="102"/>
  <c r="V9" i="102"/>
  <c r="W2" i="102"/>
  <c r="O2" i="102"/>
  <c r="E2" i="101"/>
  <c r="AH151" i="104" l="1"/>
  <c r="AH152" i="104"/>
  <c r="AH169" i="104"/>
  <c r="AH170" i="104"/>
  <c r="AH167" i="104"/>
  <c r="AH175" i="104"/>
  <c r="AH183" i="104"/>
  <c r="AH185" i="104"/>
  <c r="AH145" i="104"/>
  <c r="AH186" i="104"/>
  <c r="AH191" i="104"/>
  <c r="AH184" i="104"/>
  <c r="AH167" i="102"/>
  <c r="AH168" i="102"/>
  <c r="AH172" i="102"/>
  <c r="AH176" i="102"/>
  <c r="AH180" i="102"/>
  <c r="AH184" i="102"/>
  <c r="AH188" i="102"/>
  <c r="AH148" i="102"/>
  <c r="AH145" i="102"/>
  <c r="AH156" i="102"/>
  <c r="AH160" i="102"/>
  <c r="AH153" i="102"/>
  <c r="AH169" i="102"/>
  <c r="AH173" i="102"/>
  <c r="AH177" i="102"/>
  <c r="AH181" i="102"/>
  <c r="AH185" i="102"/>
  <c r="AH189" i="102"/>
  <c r="AH143" i="102"/>
  <c r="AH155" i="102"/>
  <c r="AH141" i="104"/>
  <c r="AH161" i="104"/>
  <c r="AH176" i="104"/>
  <c r="AH138" i="104"/>
  <c r="AH142" i="104"/>
  <c r="AH177" i="104"/>
  <c r="AH143" i="104"/>
  <c r="AH178" i="104"/>
  <c r="AH144" i="104"/>
  <c r="AH160" i="104"/>
  <c r="AH187" i="103"/>
  <c r="AH183" i="103"/>
  <c r="AH190" i="103"/>
  <c r="AH186" i="103"/>
  <c r="AH180" i="103"/>
  <c r="AH179" i="103"/>
  <c r="AH168" i="103"/>
  <c r="AH171" i="103"/>
  <c r="AH184" i="103"/>
  <c r="AH158" i="102"/>
  <c r="AH140" i="102"/>
  <c r="AH144" i="102"/>
  <c r="AH151" i="102"/>
  <c r="AH170" i="102"/>
  <c r="AH174" i="102"/>
  <c r="AH178" i="102"/>
  <c r="AH182" i="102"/>
  <c r="AH186" i="102"/>
  <c r="AH190" i="102"/>
  <c r="AH138" i="102"/>
  <c r="AH146" i="102"/>
  <c r="AH157" i="102"/>
  <c r="AH139" i="102"/>
  <c r="AH150" i="102"/>
  <c r="X99" i="102"/>
  <c r="X120" i="102" s="1"/>
  <c r="AH147" i="102"/>
  <c r="AH161" i="102"/>
  <c r="X118" i="102"/>
  <c r="AH141" i="102"/>
  <c r="AH142" i="102"/>
  <c r="AH149" i="102"/>
  <c r="AH159" i="102"/>
  <c r="AH178" i="103"/>
  <c r="AH175" i="103"/>
  <c r="AH181" i="103"/>
  <c r="AH172" i="103"/>
  <c r="AH185" i="103"/>
  <c r="AH177" i="103"/>
  <c r="AH169" i="103"/>
  <c r="AH188" i="103"/>
  <c r="AH191" i="103"/>
  <c r="AH189" i="103"/>
  <c r="AH173" i="103"/>
  <c r="AH139" i="103"/>
  <c r="AH143" i="103"/>
  <c r="AH147" i="103"/>
  <c r="AH142" i="103"/>
  <c r="AH150" i="103"/>
  <c r="AH154" i="103"/>
  <c r="AH140" i="103"/>
  <c r="AH144" i="103"/>
  <c r="AH152" i="103"/>
  <c r="AH156" i="103"/>
  <c r="AH160" i="103"/>
  <c r="AH153" i="103"/>
  <c r="AH146" i="104"/>
  <c r="AH154" i="104"/>
  <c r="AH190" i="104"/>
  <c r="AH173" i="104"/>
  <c r="AH140" i="104"/>
  <c r="AH148" i="104"/>
  <c r="AH156" i="104"/>
  <c r="AH159" i="104"/>
  <c r="AH174" i="104"/>
  <c r="AH181" i="104"/>
  <c r="AH153" i="104"/>
  <c r="AH157" i="104"/>
  <c r="AH182" i="104"/>
  <c r="AH189" i="104"/>
  <c r="X118" i="104"/>
  <c r="AH137" i="104"/>
  <c r="AH147" i="104"/>
  <c r="AH155" i="104"/>
  <c r="AH149" i="104"/>
  <c r="AH150" i="104"/>
  <c r="AH157" i="103"/>
  <c r="AH158" i="103"/>
  <c r="AH155" i="103"/>
  <c r="X99" i="103"/>
  <c r="AH148" i="103"/>
  <c r="AH137" i="103"/>
  <c r="X118" i="103"/>
  <c r="AH138" i="103"/>
  <c r="AH141" i="103"/>
  <c r="AH151" i="103"/>
  <c r="AH161" i="103"/>
  <c r="AH145" i="103"/>
  <c r="AH146" i="103"/>
  <c r="AH149" i="103"/>
  <c r="AH159" i="103"/>
  <c r="X99" i="104"/>
  <c r="AH171" i="104"/>
  <c r="AH179" i="104"/>
  <c r="AH187" i="104"/>
  <c r="AH139" i="104"/>
  <c r="AH172" i="104"/>
  <c r="AH180" i="104"/>
  <c r="AH188" i="104"/>
  <c r="AE97" i="86"/>
  <c r="AD97" i="86"/>
  <c r="AC97" i="86"/>
  <c r="AB97" i="86"/>
  <c r="AA97" i="86"/>
  <c r="Z97" i="86"/>
  <c r="Y97" i="86"/>
  <c r="X97" i="86"/>
  <c r="W97" i="86"/>
  <c r="V97" i="86"/>
  <c r="U97" i="86"/>
  <c r="T97" i="86"/>
  <c r="AE99" i="86"/>
  <c r="AD99" i="86"/>
  <c r="AC99" i="86"/>
  <c r="AB99" i="86"/>
  <c r="AA99" i="86"/>
  <c r="Z99" i="86"/>
  <c r="Y99" i="86"/>
  <c r="X99" i="86"/>
  <c r="W99" i="86"/>
  <c r="V99" i="86"/>
  <c r="U99" i="86"/>
  <c r="T99" i="86"/>
  <c r="AE91" i="86"/>
  <c r="AD91" i="86"/>
  <c r="AC91" i="86"/>
  <c r="AB91" i="86"/>
  <c r="AA91" i="86"/>
  <c r="Z91" i="86"/>
  <c r="Y91" i="86"/>
  <c r="X91" i="86"/>
  <c r="W91" i="86"/>
  <c r="V91" i="86"/>
  <c r="U91" i="86"/>
  <c r="T91" i="86"/>
  <c r="P203" i="102" l="1"/>
  <c r="S203" i="102" s="1"/>
  <c r="U203" i="102" s="1"/>
  <c r="AH3" i="102"/>
  <c r="T274" i="102" s="1"/>
  <c r="AH3" i="103"/>
  <c r="AH3" i="104"/>
  <c r="T3" i="104" s="1"/>
  <c r="X120" i="104"/>
  <c r="X120" i="103"/>
  <c r="C190" i="86"/>
  <c r="P2" i="86"/>
  <c r="T3" i="102" l="1"/>
  <c r="T277" i="104"/>
  <c r="AG60" i="86"/>
  <c r="AF60" i="86"/>
  <c r="AF97" i="86" s="1"/>
  <c r="AF91" i="86" l="1"/>
  <c r="AF99" i="86"/>
  <c r="F202" i="86"/>
  <c r="G202" i="86" s="1"/>
  <c r="F203" i="86"/>
  <c r="F204" i="86"/>
  <c r="F205" i="86"/>
  <c r="F206" i="86"/>
  <c r="F207" i="86"/>
  <c r="F208" i="86"/>
  <c r="F209" i="86"/>
  <c r="F210" i="86"/>
  <c r="F211" i="86"/>
  <c r="F212" i="86"/>
  <c r="F213" i="86"/>
  <c r="F214" i="86"/>
  <c r="F215" i="86"/>
  <c r="F216" i="86"/>
  <c r="F217" i="86"/>
  <c r="F218" i="86"/>
  <c r="F219" i="86"/>
  <c r="F220" i="86"/>
  <c r="F221" i="86"/>
  <c r="F222" i="86"/>
  <c r="F223" i="86"/>
  <c r="G223" i="86" s="1"/>
  <c r="F224" i="86"/>
  <c r="G224" i="86" s="1"/>
  <c r="F225" i="86"/>
  <c r="G225" i="86" s="1"/>
  <c r="F226" i="86"/>
  <c r="G226" i="86" s="1"/>
  <c r="F227" i="86"/>
  <c r="G227" i="86" s="1"/>
  <c r="F228" i="86"/>
  <c r="G228" i="86" s="1"/>
  <c r="F229" i="86"/>
  <c r="G229" i="86" s="1"/>
  <c r="F230" i="86"/>
  <c r="G230" i="86" s="1"/>
  <c r="K230" i="86" s="1"/>
  <c r="F231" i="86"/>
  <c r="G231" i="86" s="1"/>
  <c r="F232" i="86"/>
  <c r="G232" i="86" s="1"/>
  <c r="F233" i="86"/>
  <c r="G233" i="86" s="1"/>
  <c r="F234" i="86"/>
  <c r="G234" i="86" s="1"/>
  <c r="F235" i="86"/>
  <c r="G235" i="86" s="1"/>
  <c r="F236" i="86"/>
  <c r="G236" i="86" s="1"/>
  <c r="F237" i="86"/>
  <c r="G237" i="86" s="1"/>
  <c r="F238" i="86"/>
  <c r="G238" i="86" s="1"/>
  <c r="F239" i="86"/>
  <c r="G239" i="86" s="1"/>
  <c r="F240" i="86"/>
  <c r="G240" i="86" s="1"/>
  <c r="F241" i="86"/>
  <c r="G241" i="86" s="1"/>
  <c r="F242" i="86"/>
  <c r="G242" i="86" s="1"/>
  <c r="F243" i="86"/>
  <c r="F244" i="86"/>
  <c r="F245" i="86"/>
  <c r="F246" i="86"/>
  <c r="F247" i="86"/>
  <c r="F248" i="86"/>
  <c r="F249" i="86"/>
  <c r="F250" i="86"/>
  <c r="C142" i="86"/>
  <c r="C202" i="86" s="1"/>
  <c r="C143" i="86"/>
  <c r="C203" i="86" s="1"/>
  <c r="C144" i="86"/>
  <c r="C204" i="86" s="1"/>
  <c r="C145" i="86"/>
  <c r="C205" i="86" s="1"/>
  <c r="C146" i="86"/>
  <c r="C206" i="86" s="1"/>
  <c r="C147" i="86"/>
  <c r="C207" i="86" s="1"/>
  <c r="C148" i="86"/>
  <c r="C208" i="86" s="1"/>
  <c r="C149" i="86"/>
  <c r="C209" i="86" s="1"/>
  <c r="C150" i="86"/>
  <c r="C210" i="86" s="1"/>
  <c r="C151" i="86"/>
  <c r="C211" i="86" s="1"/>
  <c r="C152" i="86"/>
  <c r="C212" i="86" s="1"/>
  <c r="C153" i="86"/>
  <c r="C213" i="86" s="1"/>
  <c r="C154" i="86"/>
  <c r="C214" i="86" s="1"/>
  <c r="C155" i="86"/>
  <c r="C215" i="86" s="1"/>
  <c r="C156" i="86"/>
  <c r="C216" i="86" s="1"/>
  <c r="C157" i="86"/>
  <c r="C217" i="86" s="1"/>
  <c r="C158" i="86"/>
  <c r="C218" i="86" s="1"/>
  <c r="C159" i="86"/>
  <c r="C219" i="86" s="1"/>
  <c r="C160" i="86"/>
  <c r="C220" i="86" s="1"/>
  <c r="C161" i="86"/>
  <c r="C221" i="86" s="1"/>
  <c r="C162" i="86"/>
  <c r="C222" i="86" s="1"/>
  <c r="C163" i="86"/>
  <c r="C223" i="86" s="1"/>
  <c r="C164" i="86"/>
  <c r="C224" i="86" s="1"/>
  <c r="C165" i="86"/>
  <c r="C225" i="86" s="1"/>
  <c r="C166" i="86"/>
  <c r="C226" i="86" s="1"/>
  <c r="C167" i="86"/>
  <c r="C227" i="86" s="1"/>
  <c r="C168" i="86"/>
  <c r="C228" i="86" s="1"/>
  <c r="C169" i="86"/>
  <c r="C229" i="86" s="1"/>
  <c r="C170" i="86"/>
  <c r="C230" i="86" s="1"/>
  <c r="C171" i="86"/>
  <c r="C231" i="86" s="1"/>
  <c r="C172" i="86"/>
  <c r="C232" i="86" s="1"/>
  <c r="C173" i="86"/>
  <c r="C233" i="86" s="1"/>
  <c r="C174" i="86"/>
  <c r="C234" i="86" s="1"/>
  <c r="C175" i="86"/>
  <c r="C235" i="86" s="1"/>
  <c r="C176" i="86"/>
  <c r="C236" i="86" s="1"/>
  <c r="C177" i="86"/>
  <c r="C237" i="86" s="1"/>
  <c r="C178" i="86"/>
  <c r="C238" i="86" s="1"/>
  <c r="C179" i="86"/>
  <c r="C239" i="86" s="1"/>
  <c r="C180" i="86"/>
  <c r="C240" i="86" s="1"/>
  <c r="C181" i="86"/>
  <c r="C241" i="86" s="1"/>
  <c r="C182" i="86"/>
  <c r="C242" i="86" s="1"/>
  <c r="C183" i="86"/>
  <c r="C243" i="86" s="1"/>
  <c r="C184" i="86"/>
  <c r="C244" i="86" s="1"/>
  <c r="C185" i="86"/>
  <c r="C245" i="86" s="1"/>
  <c r="C186" i="86"/>
  <c r="C246" i="86" s="1"/>
  <c r="C187" i="86"/>
  <c r="C247" i="86" s="1"/>
  <c r="C188" i="86"/>
  <c r="C248" i="86" s="1"/>
  <c r="C189" i="86"/>
  <c r="C249" i="86" s="1"/>
  <c r="F142" i="86"/>
  <c r="F143" i="86"/>
  <c r="F144" i="86"/>
  <c r="F145" i="86"/>
  <c r="F146" i="86"/>
  <c r="F147" i="86"/>
  <c r="F148" i="86"/>
  <c r="F149" i="86"/>
  <c r="F150" i="86"/>
  <c r="F151" i="86"/>
  <c r="F152" i="86"/>
  <c r="F153" i="86"/>
  <c r="F154" i="86"/>
  <c r="F155" i="86"/>
  <c r="F156" i="86"/>
  <c r="F157" i="86"/>
  <c r="F158" i="86"/>
  <c r="F159" i="86"/>
  <c r="F160" i="86"/>
  <c r="F161" i="86"/>
  <c r="F162" i="86"/>
  <c r="F163" i="86"/>
  <c r="G163" i="86" s="1"/>
  <c r="F164" i="86"/>
  <c r="G164" i="86" s="1"/>
  <c r="F165" i="86"/>
  <c r="G165" i="86" s="1"/>
  <c r="F166" i="86"/>
  <c r="G166" i="86" s="1"/>
  <c r="F167" i="86"/>
  <c r="F168" i="86"/>
  <c r="G168" i="86" s="1"/>
  <c r="F169" i="86"/>
  <c r="G169" i="86" s="1"/>
  <c r="I169" i="86" s="1"/>
  <c r="F170" i="86"/>
  <c r="G170" i="86" s="1"/>
  <c r="F171" i="86"/>
  <c r="G171" i="86" s="1"/>
  <c r="F172" i="86"/>
  <c r="G172" i="86" s="1"/>
  <c r="F173" i="86"/>
  <c r="G173" i="86" s="1"/>
  <c r="F174" i="86"/>
  <c r="G174" i="86" s="1"/>
  <c r="F175" i="86"/>
  <c r="G175" i="86" s="1"/>
  <c r="F176" i="86"/>
  <c r="G176" i="86" s="1"/>
  <c r="F177" i="86"/>
  <c r="G177" i="86" s="1"/>
  <c r="F178" i="86"/>
  <c r="G178" i="86" s="1"/>
  <c r="F179" i="86"/>
  <c r="G179" i="86" s="1"/>
  <c r="F180" i="86"/>
  <c r="G180" i="86" s="1"/>
  <c r="F181" i="86"/>
  <c r="G181" i="86" s="1"/>
  <c r="F182" i="86"/>
  <c r="G182" i="86" s="1"/>
  <c r="F183" i="86"/>
  <c r="F184" i="86"/>
  <c r="F185" i="86"/>
  <c r="F186" i="86"/>
  <c r="F187" i="86"/>
  <c r="F188" i="86"/>
  <c r="F189" i="86"/>
  <c r="F190" i="86"/>
  <c r="G167" i="86"/>
  <c r="AB161" i="98"/>
  <c r="AA161" i="98"/>
  <c r="AB160" i="98"/>
  <c r="AA160" i="98"/>
  <c r="X77" i="98"/>
  <c r="X76" i="98"/>
  <c r="X75" i="98"/>
  <c r="X74" i="98"/>
  <c r="X73" i="98"/>
  <c r="X72" i="98"/>
  <c r="X71" i="98"/>
  <c r="X70" i="98"/>
  <c r="X69" i="98"/>
  <c r="X68" i="98"/>
  <c r="X87" i="98"/>
  <c r="X86" i="98"/>
  <c r="X85" i="98"/>
  <c r="X84" i="98"/>
  <c r="X83" i="98"/>
  <c r="X82" i="98"/>
  <c r="X81" i="98"/>
  <c r="X80" i="98"/>
  <c r="X79" i="98"/>
  <c r="X78" i="98"/>
  <c r="AH161" i="98" l="1"/>
  <c r="AH160" i="98"/>
  <c r="K166" i="86"/>
  <c r="L165" i="86"/>
  <c r="K165" i="86"/>
  <c r="H165" i="86"/>
  <c r="L181" i="86"/>
  <c r="L173" i="86"/>
  <c r="H170" i="86"/>
  <c r="H178" i="86"/>
  <c r="L166" i="86"/>
  <c r="H169" i="86"/>
  <c r="H177" i="86"/>
  <c r="I177" i="86"/>
  <c r="I176" i="86"/>
  <c r="H176" i="86"/>
  <c r="L176" i="86"/>
  <c r="K176" i="86"/>
  <c r="J176" i="86"/>
  <c r="J167" i="86"/>
  <c r="I167" i="86"/>
  <c r="H167" i="86"/>
  <c r="K167" i="86"/>
  <c r="L167" i="86"/>
  <c r="I232" i="86"/>
  <c r="H232" i="86"/>
  <c r="L164" i="86"/>
  <c r="K164" i="86"/>
  <c r="J164" i="86"/>
  <c r="I164" i="86"/>
  <c r="H164" i="86"/>
  <c r="K174" i="86"/>
  <c r="J174" i="86"/>
  <c r="I174" i="86"/>
  <c r="H174" i="86"/>
  <c r="L174" i="86"/>
  <c r="L163" i="86"/>
  <c r="K163" i="86"/>
  <c r="J163" i="86"/>
  <c r="I163" i="86"/>
  <c r="H163" i="86"/>
  <c r="L180" i="86"/>
  <c r="K180" i="86"/>
  <c r="J180" i="86"/>
  <c r="I180" i="86"/>
  <c r="H180" i="86"/>
  <c r="I168" i="86"/>
  <c r="H168" i="86"/>
  <c r="J168" i="86"/>
  <c r="L168" i="86"/>
  <c r="K168" i="86"/>
  <c r="L172" i="86"/>
  <c r="K172" i="86"/>
  <c r="J172" i="86"/>
  <c r="I172" i="86"/>
  <c r="H172" i="86"/>
  <c r="L225" i="86"/>
  <c r="K225" i="86"/>
  <c r="J225" i="86"/>
  <c r="I225" i="86"/>
  <c r="H225" i="86"/>
  <c r="K182" i="86"/>
  <c r="J182" i="86"/>
  <c r="I182" i="86"/>
  <c r="H182" i="86"/>
  <c r="L182" i="86"/>
  <c r="J175" i="86"/>
  <c r="I175" i="86"/>
  <c r="H175" i="86"/>
  <c r="L175" i="86"/>
  <c r="K175" i="86"/>
  <c r="J169" i="86"/>
  <c r="I170" i="86"/>
  <c r="H171" i="86"/>
  <c r="J177" i="86"/>
  <c r="I178" i="86"/>
  <c r="H179" i="86"/>
  <c r="L231" i="86"/>
  <c r="K169" i="86"/>
  <c r="J170" i="86"/>
  <c r="I171" i="86"/>
  <c r="K177" i="86"/>
  <c r="J178" i="86"/>
  <c r="I179" i="86"/>
  <c r="L169" i="86"/>
  <c r="K170" i="86"/>
  <c r="J171" i="86"/>
  <c r="H173" i="86"/>
  <c r="L177" i="86"/>
  <c r="K178" i="86"/>
  <c r="J179" i="86"/>
  <c r="H181" i="86"/>
  <c r="I165" i="86"/>
  <c r="H166" i="86"/>
  <c r="L170" i="86"/>
  <c r="K171" i="86"/>
  <c r="I173" i="86"/>
  <c r="L178" i="86"/>
  <c r="K179" i="86"/>
  <c r="I181" i="86"/>
  <c r="J165" i="86"/>
  <c r="I166" i="86"/>
  <c r="L171" i="86"/>
  <c r="J173" i="86"/>
  <c r="L179" i="86"/>
  <c r="J181" i="86"/>
  <c r="J166" i="86"/>
  <c r="K173" i="86"/>
  <c r="K181" i="86"/>
  <c r="J231" i="86"/>
  <c r="H229" i="86"/>
  <c r="L229" i="86"/>
  <c r="K229" i="86"/>
  <c r="J229" i="86"/>
  <c r="I229" i="86"/>
  <c r="K238" i="86"/>
  <c r="J238" i="86"/>
  <c r="I238" i="86"/>
  <c r="H238" i="86"/>
  <c r="L238" i="86"/>
  <c r="L233" i="86"/>
  <c r="K233" i="86"/>
  <c r="J233" i="86"/>
  <c r="I233" i="86"/>
  <c r="H233" i="86"/>
  <c r="K223" i="86"/>
  <c r="I223" i="86"/>
  <c r="J223" i="86"/>
  <c r="H223" i="86"/>
  <c r="L223" i="86"/>
  <c r="L234" i="86"/>
  <c r="K234" i="86"/>
  <c r="J234" i="86"/>
  <c r="I234" i="86"/>
  <c r="H234" i="86"/>
  <c r="L241" i="86"/>
  <c r="K241" i="86"/>
  <c r="J241" i="86"/>
  <c r="I241" i="86"/>
  <c r="H241" i="86"/>
  <c r="J227" i="86"/>
  <c r="L227" i="86"/>
  <c r="K227" i="86"/>
  <c r="I227" i="86"/>
  <c r="H227" i="86"/>
  <c r="J235" i="86"/>
  <c r="I235" i="86"/>
  <c r="H235" i="86"/>
  <c r="L235" i="86"/>
  <c r="K235" i="86"/>
  <c r="H237" i="86"/>
  <c r="L237" i="86"/>
  <c r="K237" i="86"/>
  <c r="J237" i="86"/>
  <c r="I237" i="86"/>
  <c r="L242" i="86"/>
  <c r="K242" i="86"/>
  <c r="J242" i="86"/>
  <c r="I242" i="86"/>
  <c r="H242" i="86"/>
  <c r="L226" i="86"/>
  <c r="K226" i="86"/>
  <c r="J226" i="86"/>
  <c r="I226" i="86"/>
  <c r="H226" i="86"/>
  <c r="J228" i="86"/>
  <c r="H228" i="86"/>
  <c r="K228" i="86"/>
  <c r="I228" i="86"/>
  <c r="L228" i="86"/>
  <c r="L236" i="86"/>
  <c r="K236" i="86"/>
  <c r="J236" i="86"/>
  <c r="I236" i="86"/>
  <c r="H236" i="86"/>
  <c r="I240" i="86"/>
  <c r="H240" i="86"/>
  <c r="L240" i="86"/>
  <c r="K240" i="86"/>
  <c r="J240" i="86"/>
  <c r="L230" i="86"/>
  <c r="J232" i="86"/>
  <c r="I230" i="86"/>
  <c r="H224" i="86"/>
  <c r="I224" i="86"/>
  <c r="J224" i="86"/>
  <c r="K224" i="86"/>
  <c r="H231" i="86"/>
  <c r="K232" i="86"/>
  <c r="H239" i="86"/>
  <c r="L224" i="86"/>
  <c r="I231" i="86"/>
  <c r="L232" i="86"/>
  <c r="I239" i="86"/>
  <c r="J239" i="86"/>
  <c r="H230" i="86"/>
  <c r="K231" i="86"/>
  <c r="K239" i="86"/>
  <c r="L239" i="86"/>
  <c r="J230" i="86"/>
  <c r="G214" i="86"/>
  <c r="G215" i="86"/>
  <c r="G216" i="86"/>
  <c r="G217" i="86"/>
  <c r="G218" i="86"/>
  <c r="G219" i="86"/>
  <c r="G220" i="86"/>
  <c r="G221" i="86"/>
  <c r="G222" i="86"/>
  <c r="G243" i="86"/>
  <c r="AB156" i="98"/>
  <c r="AA156" i="98"/>
  <c r="AB155" i="98"/>
  <c r="AA155" i="98"/>
  <c r="AB154" i="98"/>
  <c r="AA154" i="98"/>
  <c r="AB153" i="98"/>
  <c r="AA153" i="98"/>
  <c r="AB152" i="98"/>
  <c r="AA152" i="98"/>
  <c r="AB151" i="98"/>
  <c r="AA151" i="98"/>
  <c r="AB150" i="98"/>
  <c r="AA150" i="98"/>
  <c r="AB149" i="98"/>
  <c r="AA149" i="98"/>
  <c r="AB148" i="98"/>
  <c r="AA148" i="98"/>
  <c r="AB147" i="98"/>
  <c r="AA147" i="98"/>
  <c r="G160" i="86"/>
  <c r="G159" i="86"/>
  <c r="G158" i="86"/>
  <c r="G157" i="86"/>
  <c r="G156" i="86"/>
  <c r="G155" i="86"/>
  <c r="G154" i="86"/>
  <c r="G153" i="86"/>
  <c r="G152" i="86"/>
  <c r="G151" i="86"/>
  <c r="X97" i="98"/>
  <c r="X96" i="98"/>
  <c r="X95" i="98"/>
  <c r="X94" i="98"/>
  <c r="X93" i="98"/>
  <c r="X92" i="98"/>
  <c r="X91" i="98"/>
  <c r="X90" i="98"/>
  <c r="X89" i="98"/>
  <c r="X88" i="98"/>
  <c r="AH149" i="98" l="1"/>
  <c r="AH153" i="98"/>
  <c r="AH154" i="98"/>
  <c r="AH147" i="98"/>
  <c r="AH155" i="98"/>
  <c r="AH152" i="98"/>
  <c r="AH148" i="98"/>
  <c r="AH150" i="98"/>
  <c r="AH151" i="98"/>
  <c r="AH156" i="98"/>
  <c r="C250" i="86"/>
  <c r="L152" i="86"/>
  <c r="K152" i="86"/>
  <c r="J152" i="86"/>
  <c r="I152" i="86"/>
  <c r="K214" i="86"/>
  <c r="L214" i="86"/>
  <c r="I214" i="86"/>
  <c r="H215" i="86"/>
  <c r="L217" i="86"/>
  <c r="K217" i="86"/>
  <c r="J217" i="86"/>
  <c r="I217" i="86"/>
  <c r="H217" i="86"/>
  <c r="H218" i="86"/>
  <c r="L218" i="86"/>
  <c r="I218" i="86"/>
  <c r="K218" i="86"/>
  <c r="J218" i="86"/>
  <c r="K219" i="86"/>
  <c r="J219" i="86"/>
  <c r="I219" i="86"/>
  <c r="H219" i="86"/>
  <c r="L219" i="86"/>
  <c r="I151" i="86"/>
  <c r="H151" i="86"/>
  <c r="L151" i="86"/>
  <c r="J151" i="86"/>
  <c r="K151" i="86"/>
  <c r="L159" i="86"/>
  <c r="I155" i="86"/>
  <c r="H155" i="86"/>
  <c r="J154" i="86"/>
  <c r="I154" i="86"/>
  <c r="H154" i="86"/>
  <c r="I153" i="86"/>
  <c r="H153" i="86"/>
  <c r="K153" i="86"/>
  <c r="J153" i="86"/>
  <c r="I221" i="86"/>
  <c r="H221" i="86"/>
  <c r="L221" i="86"/>
  <c r="K221" i="86"/>
  <c r="J221" i="86"/>
  <c r="L222" i="86"/>
  <c r="K222" i="86"/>
  <c r="J222" i="86"/>
  <c r="I222" i="86"/>
  <c r="H222" i="86"/>
  <c r="J216" i="86"/>
  <c r="I216" i="86"/>
  <c r="H216" i="86"/>
  <c r="K216" i="86"/>
  <c r="L216" i="86"/>
  <c r="L243" i="86"/>
  <c r="K243" i="86"/>
  <c r="J243" i="86"/>
  <c r="I243" i="86"/>
  <c r="H243" i="86"/>
  <c r="I215" i="86"/>
  <c r="H220" i="86"/>
  <c r="J215" i="86"/>
  <c r="I220" i="86"/>
  <c r="H152" i="86"/>
  <c r="H214" i="86"/>
  <c r="K215" i="86"/>
  <c r="J220" i="86"/>
  <c r="H156" i="86"/>
  <c r="L215" i="86"/>
  <c r="K220" i="86"/>
  <c r="J214" i="86"/>
  <c r="L220" i="86"/>
  <c r="L158" i="86"/>
  <c r="K158" i="86"/>
  <c r="J158" i="86"/>
  <c r="I158" i="86"/>
  <c r="H158" i="86"/>
  <c r="K160" i="86"/>
  <c r="J160" i="86"/>
  <c r="I160" i="86"/>
  <c r="H160" i="86"/>
  <c r="L160" i="86"/>
  <c r="L153" i="86"/>
  <c r="K154" i="86"/>
  <c r="J155" i="86"/>
  <c r="I156" i="86"/>
  <c r="H157" i="86"/>
  <c r="L154" i="86"/>
  <c r="K155" i="86"/>
  <c r="J156" i="86"/>
  <c r="I157" i="86"/>
  <c r="L155" i="86"/>
  <c r="K156" i="86"/>
  <c r="J157" i="86"/>
  <c r="H159" i="86"/>
  <c r="L156" i="86"/>
  <c r="K157" i="86"/>
  <c r="I159" i="86"/>
  <c r="L157" i="86"/>
  <c r="J159" i="86"/>
  <c r="K159" i="86"/>
  <c r="X116" i="98"/>
  <c r="X114" i="98"/>
  <c r="X112" i="98"/>
  <c r="X110" i="98"/>
  <c r="X108" i="98"/>
  <c r="X106" i="98"/>
  <c r="X104" i="98"/>
  <c r="G203" i="86" l="1"/>
  <c r="G204" i="86"/>
  <c r="G207" i="86"/>
  <c r="G209" i="86"/>
  <c r="G210" i="86"/>
  <c r="G211" i="86"/>
  <c r="G212" i="86"/>
  <c r="G213" i="86"/>
  <c r="G245" i="86"/>
  <c r="G247" i="86"/>
  <c r="G248" i="86"/>
  <c r="G249" i="86"/>
  <c r="G250" i="86"/>
  <c r="G205" i="86"/>
  <c r="G206" i="86"/>
  <c r="G208" i="86"/>
  <c r="G244" i="86"/>
  <c r="G246" i="86"/>
  <c r="F201" i="86"/>
  <c r="G201" i="86" s="1"/>
  <c r="AB138" i="98" l="1"/>
  <c r="AB139" i="98"/>
  <c r="AB140" i="98"/>
  <c r="AB141" i="98"/>
  <c r="AB142" i="98"/>
  <c r="AB143" i="98"/>
  <c r="AB144" i="98"/>
  <c r="AB145" i="98"/>
  <c r="AB146" i="98"/>
  <c r="AB157" i="98"/>
  <c r="AB158" i="98"/>
  <c r="AB159" i="98"/>
  <c r="AA138" i="98"/>
  <c r="AA139" i="98"/>
  <c r="AA140" i="98"/>
  <c r="AH140" i="98" s="1"/>
  <c r="AA141" i="98"/>
  <c r="AA142" i="98"/>
  <c r="AA143" i="98"/>
  <c r="AH143" i="98" s="1"/>
  <c r="AA144" i="98"/>
  <c r="AA145" i="98"/>
  <c r="AA146" i="98"/>
  <c r="AH146" i="98" s="1"/>
  <c r="AA157" i="98"/>
  <c r="AA158" i="98"/>
  <c r="AH158" i="98" s="1"/>
  <c r="AA159" i="98"/>
  <c r="AB137" i="98"/>
  <c r="AA137" i="98"/>
  <c r="AH142" i="98" l="1"/>
  <c r="AH141" i="98"/>
  <c r="AH144" i="98"/>
  <c r="AH159" i="98"/>
  <c r="AH157" i="98"/>
  <c r="AH145" i="98"/>
  <c r="AH139" i="98"/>
  <c r="AH138" i="98"/>
  <c r="AH137" i="98"/>
  <c r="T11" i="98"/>
  <c r="G142" i="86" l="1"/>
  <c r="G143" i="86"/>
  <c r="G144" i="86"/>
  <c r="G145" i="86"/>
  <c r="G146" i="86"/>
  <c r="G147" i="86"/>
  <c r="G148" i="86"/>
  <c r="G149" i="86"/>
  <c r="G150" i="86"/>
  <c r="G161" i="86"/>
  <c r="G162" i="86"/>
  <c r="G183" i="86"/>
  <c r="G184" i="86"/>
  <c r="G185" i="86"/>
  <c r="G186" i="86"/>
  <c r="G187" i="86"/>
  <c r="G188" i="86"/>
  <c r="G189" i="86"/>
  <c r="G190" i="86"/>
  <c r="F141" i="86"/>
  <c r="G141" i="86" s="1"/>
  <c r="L212" i="86" l="1"/>
  <c r="K212" i="86"/>
  <c r="J212" i="86"/>
  <c r="I212" i="86"/>
  <c r="H212" i="86"/>
  <c r="L248" i="86"/>
  <c r="I248" i="86"/>
  <c r="K248" i="86"/>
  <c r="J248" i="86"/>
  <c r="H248" i="86"/>
  <c r="L204" i="86"/>
  <c r="K204" i="86"/>
  <c r="J204" i="86"/>
  <c r="I204" i="86"/>
  <c r="H204" i="86"/>
  <c r="I211" i="86"/>
  <c r="L211" i="86"/>
  <c r="J211" i="86"/>
  <c r="K211" i="86"/>
  <c r="H211" i="86"/>
  <c r="L202" i="86"/>
  <c r="J202" i="86"/>
  <c r="K202" i="86"/>
  <c r="I202" i="86"/>
  <c r="H202" i="86"/>
  <c r="L247" i="86"/>
  <c r="K247" i="86"/>
  <c r="I247" i="86"/>
  <c r="J247" i="86"/>
  <c r="H247" i="86"/>
  <c r="J209" i="86"/>
  <c r="I209" i="86"/>
  <c r="L209" i="86"/>
  <c r="K209" i="86"/>
  <c r="H209" i="86"/>
  <c r="L250" i="86"/>
  <c r="K250" i="86"/>
  <c r="J250" i="86"/>
  <c r="I250" i="86"/>
  <c r="H250" i="86"/>
  <c r="I246" i="86"/>
  <c r="L246" i="86"/>
  <c r="K246" i="86"/>
  <c r="J246" i="86"/>
  <c r="H246" i="86"/>
  <c r="L245" i="86"/>
  <c r="K245" i="86"/>
  <c r="J245" i="86"/>
  <c r="I245" i="86"/>
  <c r="H245" i="86"/>
  <c r="J244" i="86"/>
  <c r="I244" i="86"/>
  <c r="L244" i="86"/>
  <c r="K244" i="86"/>
  <c r="H244" i="86"/>
  <c r="L208" i="86"/>
  <c r="K208" i="86"/>
  <c r="J208" i="86"/>
  <c r="I208" i="86"/>
  <c r="H208" i="86"/>
  <c r="K206" i="86"/>
  <c r="J206" i="86"/>
  <c r="I206" i="86"/>
  <c r="L206" i="86"/>
  <c r="H206" i="86"/>
  <c r="I249" i="86"/>
  <c r="L249" i="86"/>
  <c r="K249" i="86"/>
  <c r="J249" i="86"/>
  <c r="H249" i="86"/>
  <c r="L213" i="86"/>
  <c r="I213" i="86"/>
  <c r="K213" i="86"/>
  <c r="J213" i="86"/>
  <c r="H213" i="86"/>
  <c r="L205" i="86"/>
  <c r="K205" i="86"/>
  <c r="J205" i="86"/>
  <c r="I205" i="86"/>
  <c r="H205" i="86"/>
  <c r="L207" i="86"/>
  <c r="J207" i="86"/>
  <c r="I207" i="86"/>
  <c r="K207" i="86"/>
  <c r="H207" i="86"/>
  <c r="L210" i="86"/>
  <c r="K210" i="86"/>
  <c r="I210" i="86"/>
  <c r="J210" i="86"/>
  <c r="H210" i="86"/>
  <c r="K203" i="86"/>
  <c r="J203" i="86"/>
  <c r="I203" i="86"/>
  <c r="L203" i="86"/>
  <c r="H203" i="86"/>
  <c r="J201" i="86"/>
  <c r="H201" i="86"/>
  <c r="I201" i="86"/>
  <c r="L201" i="86"/>
  <c r="K201" i="86"/>
  <c r="H184" i="86"/>
  <c r="L184" i="86"/>
  <c r="I184" i="86"/>
  <c r="K184" i="86"/>
  <c r="J184" i="86"/>
  <c r="I145" i="86"/>
  <c r="H145" i="86"/>
  <c r="J145" i="86"/>
  <c r="K145" i="86"/>
  <c r="L145" i="86"/>
  <c r="H162" i="86"/>
  <c r="I162" i="86"/>
  <c r="K162" i="86"/>
  <c r="L162" i="86"/>
  <c r="J162" i="86"/>
  <c r="I183" i="86"/>
  <c r="K183" i="86"/>
  <c r="J183" i="86"/>
  <c r="L183" i="86"/>
  <c r="H183" i="86"/>
  <c r="I189" i="86"/>
  <c r="K189" i="86"/>
  <c r="J189" i="86"/>
  <c r="L189" i="86"/>
  <c r="H189" i="86"/>
  <c r="I161" i="86"/>
  <c r="J161" i="86"/>
  <c r="K161" i="86"/>
  <c r="L161" i="86"/>
  <c r="H161" i="86"/>
  <c r="H150" i="86"/>
  <c r="L150" i="86"/>
  <c r="I150" i="86"/>
  <c r="K150" i="86"/>
  <c r="J150" i="86"/>
  <c r="H188" i="86"/>
  <c r="I188" i="86"/>
  <c r="L188" i="86"/>
  <c r="J188" i="86"/>
  <c r="K188" i="86"/>
  <c r="I187" i="86"/>
  <c r="K187" i="86"/>
  <c r="H187" i="86"/>
  <c r="J187" i="86"/>
  <c r="L187" i="86"/>
  <c r="I185" i="86"/>
  <c r="J185" i="86"/>
  <c r="K185" i="86"/>
  <c r="L185" i="86"/>
  <c r="H185" i="86"/>
  <c r="H186" i="86"/>
  <c r="I186" i="86"/>
  <c r="K186" i="86"/>
  <c r="J186" i="86"/>
  <c r="L186" i="86"/>
  <c r="H148" i="86"/>
  <c r="L148" i="86"/>
  <c r="I148" i="86"/>
  <c r="J148" i="86"/>
  <c r="K148" i="86"/>
  <c r="I149" i="86"/>
  <c r="J149" i="86"/>
  <c r="K149" i="86"/>
  <c r="H149" i="86"/>
  <c r="L149" i="86"/>
  <c r="I143" i="86"/>
  <c r="J143" i="86"/>
  <c r="K143" i="86"/>
  <c r="L143" i="86"/>
  <c r="H143" i="86"/>
  <c r="H147" i="86"/>
  <c r="I147" i="86"/>
  <c r="L147" i="86"/>
  <c r="J147" i="86"/>
  <c r="K147" i="86"/>
  <c r="H146" i="86"/>
  <c r="I146" i="86"/>
  <c r="J146" i="86"/>
  <c r="K146" i="86"/>
  <c r="L146" i="86"/>
  <c r="H142" i="86"/>
  <c r="I142" i="86"/>
  <c r="J142" i="86"/>
  <c r="K142" i="86"/>
  <c r="L142" i="86"/>
  <c r="H190" i="86"/>
  <c r="I190" i="86"/>
  <c r="J190" i="86"/>
  <c r="K190" i="86"/>
  <c r="L190" i="86"/>
  <c r="L144" i="86"/>
  <c r="I144" i="86"/>
  <c r="K144" i="86"/>
  <c r="H144" i="86"/>
  <c r="J144" i="86"/>
  <c r="J141" i="86"/>
  <c r="L141" i="86"/>
  <c r="K141" i="86"/>
  <c r="I141" i="86"/>
  <c r="H141" i="86"/>
  <c r="V13" i="98"/>
  <c r="P13" i="98"/>
  <c r="T13" i="98"/>
  <c r="V9" i="98"/>
  <c r="P11" i="98"/>
  <c r="AE110" i="86" l="1"/>
  <c r="AD110" i="86"/>
  <c r="AC110" i="86"/>
  <c r="AB110" i="86"/>
  <c r="AA110" i="86"/>
  <c r="Z110" i="86"/>
  <c r="Y110" i="86"/>
  <c r="X110" i="86"/>
  <c r="W110" i="86"/>
  <c r="V110" i="86"/>
  <c r="U110" i="86"/>
  <c r="T110" i="86"/>
  <c r="AF110" i="86" s="1"/>
  <c r="AE109" i="86"/>
  <c r="AD109" i="86"/>
  <c r="AC109" i="86"/>
  <c r="AB109" i="86"/>
  <c r="AA109" i="86"/>
  <c r="Z109" i="86"/>
  <c r="Y109" i="86"/>
  <c r="X109" i="86"/>
  <c r="W109" i="86"/>
  <c r="V109" i="86"/>
  <c r="U109" i="86"/>
  <c r="T109" i="86"/>
  <c r="AE108" i="86"/>
  <c r="AD108" i="86"/>
  <c r="AC108" i="86"/>
  <c r="AB108" i="86"/>
  <c r="AA108" i="86"/>
  <c r="Z108" i="86"/>
  <c r="Y108" i="86"/>
  <c r="X108" i="86"/>
  <c r="W108" i="86"/>
  <c r="V108" i="86"/>
  <c r="U108" i="86"/>
  <c r="T108" i="86"/>
  <c r="AF108" i="86" s="1"/>
  <c r="AE107" i="86"/>
  <c r="AD107" i="86"/>
  <c r="AC107" i="86"/>
  <c r="AB107" i="86"/>
  <c r="AA107" i="86"/>
  <c r="Z107" i="86"/>
  <c r="Y107" i="86"/>
  <c r="X107" i="86"/>
  <c r="W107" i="86"/>
  <c r="V107" i="86"/>
  <c r="U107" i="86"/>
  <c r="AF107" i="86" s="1"/>
  <c r="T107" i="86"/>
  <c r="AE106" i="86"/>
  <c r="AD106" i="86"/>
  <c r="AC106" i="86"/>
  <c r="AB106" i="86"/>
  <c r="AA106" i="86"/>
  <c r="Z106" i="86"/>
  <c r="Y106" i="86"/>
  <c r="X106" i="86"/>
  <c r="W106" i="86"/>
  <c r="V106" i="86"/>
  <c r="U106" i="86"/>
  <c r="T106" i="86"/>
  <c r="AF106" i="86" s="1"/>
  <c r="AE105" i="86"/>
  <c r="AD105" i="86"/>
  <c r="AC105" i="86"/>
  <c r="AB105" i="86"/>
  <c r="AA105" i="86"/>
  <c r="Z105" i="86"/>
  <c r="Y105" i="86"/>
  <c r="X105" i="86"/>
  <c r="W105" i="86"/>
  <c r="V105" i="86"/>
  <c r="U105" i="86"/>
  <c r="T105" i="86"/>
  <c r="AE104" i="86"/>
  <c r="AD104" i="86"/>
  <c r="AC104" i="86"/>
  <c r="AB104" i="86"/>
  <c r="AA104" i="86"/>
  <c r="Z104" i="86"/>
  <c r="Y104" i="86"/>
  <c r="X104" i="86"/>
  <c r="W104" i="86"/>
  <c r="V104" i="86"/>
  <c r="U104" i="86"/>
  <c r="T104" i="86"/>
  <c r="AF104" i="86" s="1"/>
  <c r="AE103" i="86"/>
  <c r="AD103" i="86"/>
  <c r="AC103" i="86"/>
  <c r="AB103" i="86"/>
  <c r="AA103" i="86"/>
  <c r="Z103" i="86"/>
  <c r="Y103" i="86"/>
  <c r="X103" i="86"/>
  <c r="W103" i="86"/>
  <c r="V103" i="86"/>
  <c r="U103" i="86"/>
  <c r="T103" i="86"/>
  <c r="AE102" i="86"/>
  <c r="AD102" i="86"/>
  <c r="AC102" i="86"/>
  <c r="AB102" i="86"/>
  <c r="AA102" i="86"/>
  <c r="Z102" i="86"/>
  <c r="Y102" i="86"/>
  <c r="X102" i="86"/>
  <c r="W102" i="86"/>
  <c r="V102" i="86"/>
  <c r="U102" i="86"/>
  <c r="AF102" i="86" s="1"/>
  <c r="T102" i="86"/>
  <c r="AE101" i="86"/>
  <c r="AD101" i="86"/>
  <c r="AC101" i="86"/>
  <c r="AB101" i="86"/>
  <c r="AA101" i="86"/>
  <c r="Z101" i="86"/>
  <c r="Y101" i="86"/>
  <c r="X101" i="86"/>
  <c r="W101" i="86"/>
  <c r="V101" i="86"/>
  <c r="U101" i="86"/>
  <c r="T101" i="86"/>
  <c r="AE100" i="86"/>
  <c r="AD100" i="86"/>
  <c r="AC100" i="86"/>
  <c r="AB100" i="86"/>
  <c r="AA100" i="86"/>
  <c r="Z100" i="86"/>
  <c r="Y100" i="86"/>
  <c r="X100" i="86"/>
  <c r="W100" i="86"/>
  <c r="V100" i="86"/>
  <c r="U100" i="86"/>
  <c r="T100" i="86"/>
  <c r="AF100" i="86" s="1"/>
  <c r="AE98" i="86"/>
  <c r="AD98" i="86"/>
  <c r="AC98" i="86"/>
  <c r="AB98" i="86"/>
  <c r="AA98" i="86"/>
  <c r="Z98" i="86"/>
  <c r="Y98" i="86"/>
  <c r="X98" i="86"/>
  <c r="W98" i="86"/>
  <c r="V98" i="86"/>
  <c r="U98" i="86"/>
  <c r="T98" i="86"/>
  <c r="AE96" i="86"/>
  <c r="AD96" i="86"/>
  <c r="AC96" i="86"/>
  <c r="AB96" i="86"/>
  <c r="AA96" i="86"/>
  <c r="Z96" i="86"/>
  <c r="Y96" i="86"/>
  <c r="X96" i="86"/>
  <c r="W96" i="86"/>
  <c r="V96" i="86"/>
  <c r="U96" i="86"/>
  <c r="T96" i="86"/>
  <c r="AF96" i="86" s="1"/>
  <c r="AE95" i="86"/>
  <c r="AD95" i="86"/>
  <c r="AC95" i="86"/>
  <c r="AB95" i="86"/>
  <c r="AA95" i="86"/>
  <c r="Z95" i="86"/>
  <c r="Y95" i="86"/>
  <c r="X95" i="86"/>
  <c r="W95" i="86"/>
  <c r="V95" i="86"/>
  <c r="U95" i="86"/>
  <c r="AF95" i="86" s="1"/>
  <c r="T95" i="86"/>
  <c r="AE94" i="86"/>
  <c r="AD94" i="86"/>
  <c r="AC94" i="86"/>
  <c r="AB94" i="86"/>
  <c r="AA94" i="86"/>
  <c r="Z94" i="86"/>
  <c r="Y94" i="86"/>
  <c r="X94" i="86"/>
  <c r="W94" i="86"/>
  <c r="V94" i="86"/>
  <c r="U94" i="86"/>
  <c r="T94" i="86"/>
  <c r="AF94" i="86" s="1"/>
  <c r="AE93" i="86"/>
  <c r="AD93" i="86"/>
  <c r="AC93" i="86"/>
  <c r="AB93" i="86"/>
  <c r="AA93" i="86"/>
  <c r="Z93" i="86"/>
  <c r="Y93" i="86"/>
  <c r="X93" i="86"/>
  <c r="W93" i="86"/>
  <c r="V93" i="86"/>
  <c r="U93" i="86"/>
  <c r="T93" i="86"/>
  <c r="AE92" i="86"/>
  <c r="AD92" i="86"/>
  <c r="AC92" i="86"/>
  <c r="AB92" i="86"/>
  <c r="AA92" i="86"/>
  <c r="Z92" i="86"/>
  <c r="Y92" i="86"/>
  <c r="X92" i="86"/>
  <c r="W92" i="86"/>
  <c r="V92" i="86"/>
  <c r="U92" i="86"/>
  <c r="T92" i="86"/>
  <c r="AF92" i="86" s="1"/>
  <c r="AE90" i="86"/>
  <c r="AD90" i="86"/>
  <c r="AC90" i="86"/>
  <c r="AB90" i="86"/>
  <c r="AA90" i="86"/>
  <c r="Z90" i="86"/>
  <c r="Y90" i="86"/>
  <c r="X90" i="86"/>
  <c r="W90" i="86"/>
  <c r="V90" i="86"/>
  <c r="U90" i="86"/>
  <c r="T90" i="86"/>
  <c r="AE89" i="86"/>
  <c r="AD89" i="86"/>
  <c r="AC89" i="86"/>
  <c r="AB89" i="86"/>
  <c r="AA89" i="86"/>
  <c r="Z89" i="86"/>
  <c r="Y89" i="86"/>
  <c r="X89" i="86"/>
  <c r="W89" i="86"/>
  <c r="V89" i="86"/>
  <c r="U89" i="86"/>
  <c r="T89" i="86"/>
  <c r="AF89" i="86" s="1"/>
  <c r="AE88" i="86"/>
  <c r="AD88" i="86"/>
  <c r="AC88" i="86"/>
  <c r="AB88" i="86"/>
  <c r="AA88" i="86"/>
  <c r="Z88" i="86"/>
  <c r="Y88" i="86"/>
  <c r="X88" i="86"/>
  <c r="W88" i="86"/>
  <c r="V88" i="86"/>
  <c r="U88" i="86"/>
  <c r="T88" i="86"/>
  <c r="AE87" i="86"/>
  <c r="AD87" i="86"/>
  <c r="AC87" i="86"/>
  <c r="AB87" i="86"/>
  <c r="AA87" i="86"/>
  <c r="Z87" i="86"/>
  <c r="Y87" i="86"/>
  <c r="X87" i="86"/>
  <c r="W87" i="86"/>
  <c r="V87" i="86"/>
  <c r="U87" i="86"/>
  <c r="AF87" i="86" s="1"/>
  <c r="T87" i="86"/>
  <c r="AE86" i="86"/>
  <c r="AD86" i="86"/>
  <c r="AC86" i="86"/>
  <c r="AB86" i="86"/>
  <c r="AA86" i="86"/>
  <c r="Z86" i="86"/>
  <c r="Y86" i="86"/>
  <c r="X86" i="86"/>
  <c r="W86" i="86"/>
  <c r="V86" i="86"/>
  <c r="U86" i="86"/>
  <c r="T86" i="86"/>
  <c r="AE85" i="86"/>
  <c r="AD85" i="86"/>
  <c r="AC85" i="86"/>
  <c r="AB85" i="86"/>
  <c r="AA85" i="86"/>
  <c r="Z85" i="86"/>
  <c r="Y85" i="86"/>
  <c r="X85" i="86"/>
  <c r="W85" i="86"/>
  <c r="V85" i="86"/>
  <c r="U85" i="86"/>
  <c r="T85" i="86"/>
  <c r="AF85" i="86" s="1"/>
  <c r="AE84" i="86"/>
  <c r="AD84" i="86"/>
  <c r="AC84" i="86"/>
  <c r="AB84" i="86"/>
  <c r="AA84" i="86"/>
  <c r="Z84" i="86"/>
  <c r="Y84" i="86"/>
  <c r="X84" i="86"/>
  <c r="W84" i="86"/>
  <c r="V84" i="86"/>
  <c r="U84" i="86"/>
  <c r="AF84" i="86" s="1"/>
  <c r="T84" i="86"/>
  <c r="AE83" i="86"/>
  <c r="AD83" i="86"/>
  <c r="AC83" i="86"/>
  <c r="AB83" i="86"/>
  <c r="AA83" i="86"/>
  <c r="Z83" i="86"/>
  <c r="Y83" i="86"/>
  <c r="X83" i="86"/>
  <c r="W83" i="86"/>
  <c r="V83" i="86"/>
  <c r="U83" i="86"/>
  <c r="T83" i="86"/>
  <c r="AF83" i="86" s="1"/>
  <c r="AE82" i="86"/>
  <c r="AD82" i="86"/>
  <c r="AC82" i="86"/>
  <c r="AB82" i="86"/>
  <c r="AA82" i="86"/>
  <c r="Z82" i="86"/>
  <c r="Y82" i="86"/>
  <c r="X82" i="86"/>
  <c r="W82" i="86"/>
  <c r="V82" i="86"/>
  <c r="U82" i="86"/>
  <c r="AF82" i="86" s="1"/>
  <c r="T82" i="86"/>
  <c r="AE81" i="86"/>
  <c r="AD81" i="86"/>
  <c r="AC81" i="86"/>
  <c r="AB81" i="86"/>
  <c r="AA81" i="86"/>
  <c r="Z81" i="86"/>
  <c r="Y81" i="86"/>
  <c r="X81" i="86"/>
  <c r="W81" i="86"/>
  <c r="V81" i="86"/>
  <c r="U81" i="86"/>
  <c r="AF81" i="86" s="1"/>
  <c r="T81" i="86"/>
  <c r="AE80" i="86"/>
  <c r="AD80" i="86"/>
  <c r="AC80" i="86"/>
  <c r="AB80" i="86"/>
  <c r="AA80" i="86"/>
  <c r="Z80" i="86"/>
  <c r="Y80" i="86"/>
  <c r="X80" i="86"/>
  <c r="W80" i="86"/>
  <c r="V80" i="86"/>
  <c r="U80" i="86"/>
  <c r="T80" i="86"/>
  <c r="AE79" i="86"/>
  <c r="AD79" i="86"/>
  <c r="AC79" i="86"/>
  <c r="AB79" i="86"/>
  <c r="AA79" i="86"/>
  <c r="Z79" i="86"/>
  <c r="Y79" i="86"/>
  <c r="X79" i="86"/>
  <c r="W79" i="86"/>
  <c r="V79" i="86"/>
  <c r="U79" i="86"/>
  <c r="T79" i="86"/>
  <c r="AF79" i="86" s="1"/>
  <c r="AE78" i="86"/>
  <c r="AD78" i="86"/>
  <c r="AC78" i="86"/>
  <c r="AB78" i="86"/>
  <c r="AA78" i="86"/>
  <c r="Z78" i="86"/>
  <c r="Y78" i="86"/>
  <c r="X78" i="86"/>
  <c r="W78" i="86"/>
  <c r="V78" i="86"/>
  <c r="U78" i="86"/>
  <c r="T78" i="86"/>
  <c r="AE77" i="86"/>
  <c r="AD77" i="86"/>
  <c r="AC77" i="86"/>
  <c r="AB77" i="86"/>
  <c r="AA77" i="86"/>
  <c r="Z77" i="86"/>
  <c r="Y77" i="86"/>
  <c r="X77" i="86"/>
  <c r="W77" i="86"/>
  <c r="V77" i="86"/>
  <c r="U77" i="86"/>
  <c r="T77" i="86"/>
  <c r="AF77" i="86" s="1"/>
  <c r="AE76" i="86"/>
  <c r="AD76" i="86"/>
  <c r="AC76" i="86"/>
  <c r="AB76" i="86"/>
  <c r="AA76" i="86"/>
  <c r="Z76" i="86"/>
  <c r="Y76" i="86"/>
  <c r="X76" i="86"/>
  <c r="W76" i="86"/>
  <c r="V76" i="86"/>
  <c r="U76" i="86"/>
  <c r="T76" i="86"/>
  <c r="AE75" i="86"/>
  <c r="AD75" i="86"/>
  <c r="AC75" i="86"/>
  <c r="AB75" i="86"/>
  <c r="AA75" i="86"/>
  <c r="Z75" i="86"/>
  <c r="Y75" i="86"/>
  <c r="X75" i="86"/>
  <c r="W75" i="86"/>
  <c r="V75" i="86"/>
  <c r="U75" i="86"/>
  <c r="AF75" i="86" s="1"/>
  <c r="T75" i="86"/>
  <c r="AE74" i="86"/>
  <c r="AD74" i="86"/>
  <c r="AC74" i="86"/>
  <c r="AB74" i="86"/>
  <c r="AA74" i="86"/>
  <c r="Z74" i="86"/>
  <c r="Y74" i="86"/>
  <c r="X74" i="86"/>
  <c r="W74" i="86"/>
  <c r="V74" i="86"/>
  <c r="U74" i="86"/>
  <c r="T74" i="86"/>
  <c r="AE73" i="86"/>
  <c r="AD73" i="86"/>
  <c r="AC73" i="86"/>
  <c r="AB73" i="86"/>
  <c r="AA73" i="86"/>
  <c r="Z73" i="86"/>
  <c r="Y73" i="86"/>
  <c r="X73" i="86"/>
  <c r="W73" i="86"/>
  <c r="V73" i="86"/>
  <c r="U73" i="86"/>
  <c r="T73" i="86"/>
  <c r="AF73" i="86" s="1"/>
  <c r="AE72" i="86"/>
  <c r="AD72" i="86"/>
  <c r="AC72" i="86"/>
  <c r="AB72" i="86"/>
  <c r="AA72" i="86"/>
  <c r="Z72" i="86"/>
  <c r="Y72" i="86"/>
  <c r="X72" i="86"/>
  <c r="W72" i="86"/>
  <c r="V72" i="86"/>
  <c r="U72" i="86"/>
  <c r="T72" i="86"/>
  <c r="AE71" i="86"/>
  <c r="AD71" i="86"/>
  <c r="AC71" i="86"/>
  <c r="AB71" i="86"/>
  <c r="AA71" i="86"/>
  <c r="Z71" i="86"/>
  <c r="Y71" i="86"/>
  <c r="X71" i="86"/>
  <c r="W71" i="86"/>
  <c r="V71" i="86"/>
  <c r="U71" i="86"/>
  <c r="T71" i="86"/>
  <c r="AF71" i="86" s="1"/>
  <c r="AE70" i="86"/>
  <c r="AD70" i="86"/>
  <c r="AC70" i="86"/>
  <c r="AB70" i="86"/>
  <c r="AA70" i="86"/>
  <c r="Z70" i="86"/>
  <c r="Y70" i="86"/>
  <c r="X70" i="86"/>
  <c r="W70" i="86"/>
  <c r="V70" i="86"/>
  <c r="U70" i="86"/>
  <c r="AF70" i="86" s="1"/>
  <c r="T70" i="86"/>
  <c r="AE69" i="86"/>
  <c r="AD69" i="86"/>
  <c r="AC69" i="86"/>
  <c r="AB69" i="86"/>
  <c r="AA69" i="86"/>
  <c r="Z69" i="86"/>
  <c r="Y69" i="86"/>
  <c r="X69" i="86"/>
  <c r="W69" i="86"/>
  <c r="V69" i="86"/>
  <c r="U69" i="86"/>
  <c r="AF69" i="86" s="1"/>
  <c r="T69" i="86"/>
  <c r="AE68" i="86"/>
  <c r="AD68" i="86"/>
  <c r="AC68" i="86"/>
  <c r="AB68" i="86"/>
  <c r="AA68" i="86"/>
  <c r="Z68" i="86"/>
  <c r="Y68" i="86"/>
  <c r="X68" i="86"/>
  <c r="W68" i="86"/>
  <c r="V68" i="86"/>
  <c r="U68" i="86"/>
  <c r="T68" i="86"/>
  <c r="AE67" i="86"/>
  <c r="AD67" i="86"/>
  <c r="AC67" i="86"/>
  <c r="AB67" i="86"/>
  <c r="AA67" i="86"/>
  <c r="Z67" i="86"/>
  <c r="Y67" i="86"/>
  <c r="X67" i="86"/>
  <c r="W67" i="86"/>
  <c r="V67" i="86"/>
  <c r="U67" i="86"/>
  <c r="T67" i="86"/>
  <c r="AF67" i="86" s="1"/>
  <c r="AE66" i="86"/>
  <c r="AD66" i="86"/>
  <c r="AC66" i="86"/>
  <c r="AB66" i="86"/>
  <c r="AA66" i="86"/>
  <c r="Z66" i="86"/>
  <c r="Y66" i="86"/>
  <c r="X66" i="86"/>
  <c r="W66" i="86"/>
  <c r="V66" i="86"/>
  <c r="U66" i="86"/>
  <c r="T66" i="86"/>
  <c r="AF66" i="86" s="1"/>
  <c r="AE65" i="86"/>
  <c r="AD65" i="86"/>
  <c r="AC65" i="86"/>
  <c r="AB65" i="86"/>
  <c r="AA65" i="86"/>
  <c r="Z65" i="86"/>
  <c r="Y65" i="86"/>
  <c r="X65" i="86"/>
  <c r="W65" i="86"/>
  <c r="V65" i="86"/>
  <c r="U65" i="86"/>
  <c r="T65" i="86"/>
  <c r="AF65" i="86" s="1"/>
  <c r="AE64" i="86"/>
  <c r="AD64" i="86"/>
  <c r="AC64" i="86"/>
  <c r="AB64" i="86"/>
  <c r="AA64" i="86"/>
  <c r="Z64" i="86"/>
  <c r="Y64" i="86"/>
  <c r="X64" i="86"/>
  <c r="W64" i="86"/>
  <c r="V64" i="86"/>
  <c r="U64" i="86"/>
  <c r="AF64" i="86" s="1"/>
  <c r="T64" i="86"/>
  <c r="AE63" i="86"/>
  <c r="AD63" i="86"/>
  <c r="AC63" i="86"/>
  <c r="AB63" i="86"/>
  <c r="AA63" i="86"/>
  <c r="Z63" i="86"/>
  <c r="Y63" i="86"/>
  <c r="X63" i="86"/>
  <c r="W63" i="86"/>
  <c r="V63" i="86"/>
  <c r="U63" i="86"/>
  <c r="T63" i="86"/>
  <c r="AF63" i="86" s="1"/>
  <c r="AE62" i="86"/>
  <c r="AD62" i="86"/>
  <c r="AC62" i="86"/>
  <c r="AB62" i="86"/>
  <c r="AA62" i="86"/>
  <c r="Z62" i="86"/>
  <c r="Y62" i="86"/>
  <c r="X62" i="86"/>
  <c r="W62" i="86"/>
  <c r="V62" i="86"/>
  <c r="U62" i="86"/>
  <c r="AF62" i="86" s="1"/>
  <c r="AG97" i="86" s="1" a="1"/>
  <c r="AG97" i="86" s="1"/>
  <c r="T62" i="86"/>
  <c r="AG91" i="86" l="1" a="1"/>
  <c r="AG91" i="86" s="1"/>
  <c r="AG99" i="86" a="1"/>
  <c r="AG99" i="86" s="1"/>
  <c r="AF68" i="86"/>
  <c r="AF72" i="86"/>
  <c r="AF74" i="86"/>
  <c r="AF76" i="86"/>
  <c r="AF78" i="86"/>
  <c r="AF80" i="86"/>
  <c r="AF86" i="86"/>
  <c r="AF88" i="86"/>
  <c r="AF90" i="86"/>
  <c r="AF93" i="86"/>
  <c r="AF98" i="86"/>
  <c r="AF101" i="86"/>
  <c r="AF103" i="86"/>
  <c r="AF105" i="86"/>
  <c r="AF109" i="86"/>
  <c r="C141" i="86"/>
  <c r="D190" i="86" s="1" a="1"/>
  <c r="D190" i="86" s="1"/>
  <c r="X67" i="98"/>
  <c r="X66" i="98"/>
  <c r="X65" i="98"/>
  <c r="X64" i="98"/>
  <c r="X63" i="98"/>
  <c r="X62" i="98"/>
  <c r="X61" i="98"/>
  <c r="X60" i="98"/>
  <c r="X59" i="98"/>
  <c r="X58" i="98"/>
  <c r="X57" i="98"/>
  <c r="X56" i="98"/>
  <c r="X55" i="98"/>
  <c r="X54" i="98"/>
  <c r="X53" i="98"/>
  <c r="X52" i="98"/>
  <c r="X51" i="98"/>
  <c r="X50" i="98"/>
  <c r="X49" i="98"/>
  <c r="X48" i="98"/>
  <c r="X99" i="98" l="1"/>
  <c r="X120" i="98" s="1"/>
  <c r="D181" i="86" a="1"/>
  <c r="D181" i="86" s="1"/>
  <c r="D173" i="86" a="1"/>
  <c r="D173" i="86" s="1"/>
  <c r="D165" i="86" a="1"/>
  <c r="D165" i="86" s="1"/>
  <c r="D180" i="86" a="1"/>
  <c r="D180" i="86" s="1"/>
  <c r="D172" i="86" a="1"/>
  <c r="D172" i="86" s="1"/>
  <c r="D164" i="86" a="1"/>
  <c r="D164" i="86" s="1"/>
  <c r="D179" i="86" a="1"/>
  <c r="D179" i="86" s="1"/>
  <c r="D171" i="86" a="1"/>
  <c r="D171" i="86" s="1"/>
  <c r="D163" i="86" a="1"/>
  <c r="D163" i="86" s="1"/>
  <c r="D178" i="86" a="1"/>
  <c r="D178" i="86" s="1"/>
  <c r="D170" i="86" a="1"/>
  <c r="D170" i="86" s="1"/>
  <c r="D166" i="86" a="1"/>
  <c r="D166" i="86" s="1"/>
  <c r="D177" i="86" a="1"/>
  <c r="D177" i="86" s="1"/>
  <c r="D169" i="86" a="1"/>
  <c r="D169" i="86" s="1"/>
  <c r="D176" i="86" a="1"/>
  <c r="D176" i="86" s="1"/>
  <c r="D168" i="86" a="1"/>
  <c r="D168" i="86" s="1"/>
  <c r="D175" i="86" a="1"/>
  <c r="D175" i="86" s="1"/>
  <c r="D167" i="86" a="1"/>
  <c r="D167" i="86" s="1"/>
  <c r="D182" i="86" a="1"/>
  <c r="D182" i="86" s="1"/>
  <c r="D174" i="86" a="1"/>
  <c r="D174" i="86" s="1"/>
  <c r="C201" i="86"/>
  <c r="D159" i="86" a="1"/>
  <c r="D159" i="86" s="1"/>
  <c r="D158" i="86" a="1"/>
  <c r="D158" i="86" s="1"/>
  <c r="D157" i="86" a="1"/>
  <c r="D157" i="86" s="1"/>
  <c r="D156" i="86" a="1"/>
  <c r="D156" i="86" s="1"/>
  <c r="D151" i="86" a="1"/>
  <c r="D151" i="86" s="1"/>
  <c r="D155" i="86" a="1"/>
  <c r="D155" i="86" s="1"/>
  <c r="D152" i="86" a="1"/>
  <c r="D152" i="86" s="1"/>
  <c r="D154" i="86" a="1"/>
  <c r="D154" i="86" s="1"/>
  <c r="D153" i="86" a="1"/>
  <c r="D153" i="86" s="1"/>
  <c r="D160" i="86" a="1"/>
  <c r="D160" i="86" s="1"/>
  <c r="AG78" i="86" a="1"/>
  <c r="AG78" i="86" s="1"/>
  <c r="AG93" i="86" a="1"/>
  <c r="AG93" i="86" s="1"/>
  <c r="AG103" i="86" a="1"/>
  <c r="AG103" i="86" s="1"/>
  <c r="AG101" i="86" a="1"/>
  <c r="AG101" i="86" s="1"/>
  <c r="AG90" i="86" a="1"/>
  <c r="AG90" i="86" s="1"/>
  <c r="AG104" i="86" a="1"/>
  <c r="AG104" i="86" s="1"/>
  <c r="AG108" i="86" a="1"/>
  <c r="AG108" i="86" s="1"/>
  <c r="AG75" i="86" a="1"/>
  <c r="AG75" i="86" s="1"/>
  <c r="AG100" i="86" a="1"/>
  <c r="AG100" i="86" s="1"/>
  <c r="AG107" i="86" a="1"/>
  <c r="AG107" i="86" s="1"/>
  <c r="AG70" i="86" a="1"/>
  <c r="AG70" i="86" s="1"/>
  <c r="AG106" i="86" a="1"/>
  <c r="AG106" i="86" s="1"/>
  <c r="AG96" i="86" a="1"/>
  <c r="AG96" i="86" s="1"/>
  <c r="AG88" i="86" a="1"/>
  <c r="AG88" i="86" s="1"/>
  <c r="AG76" i="86" a="1"/>
  <c r="AG76" i="86" s="1"/>
  <c r="AG74" i="86" a="1"/>
  <c r="AG74" i="86" s="1"/>
  <c r="AG81" i="86" a="1"/>
  <c r="AG81" i="86" s="1"/>
  <c r="AG80" i="86" a="1"/>
  <c r="AG80" i="86" s="1"/>
  <c r="AG71" i="86" a="1"/>
  <c r="AG71" i="86" s="1"/>
  <c r="AG87" i="86" a="1"/>
  <c r="AG87" i="86" s="1"/>
  <c r="AG89" i="86" a="1"/>
  <c r="AG89" i="86" s="1"/>
  <c r="AG94" i="86" a="1"/>
  <c r="AG94" i="86" s="1"/>
  <c r="AG68" i="86" a="1"/>
  <c r="AG68" i="86" s="1"/>
  <c r="AG66" i="86" a="1"/>
  <c r="AG66" i="86" s="1"/>
  <c r="AG73" i="86" a="1"/>
  <c r="AG73" i="86" s="1"/>
  <c r="AG72" i="86" a="1"/>
  <c r="AG72" i="86" s="1"/>
  <c r="AG63" i="86" a="1"/>
  <c r="AG63" i="86" s="1"/>
  <c r="AG98" i="86" a="1"/>
  <c r="AG98" i="86" s="1"/>
  <c r="AG82" i="86" a="1"/>
  <c r="AG82" i="86" s="1"/>
  <c r="AG85" i="86" a="1"/>
  <c r="AG85" i="86" s="1"/>
  <c r="AG77" i="86" a="1"/>
  <c r="AG77" i="86" s="1"/>
  <c r="AG95" i="86" a="1"/>
  <c r="AG95" i="86" s="1"/>
  <c r="AG105" i="86" a="1"/>
  <c r="AG105" i="86" s="1"/>
  <c r="AG65" i="86" a="1"/>
  <c r="AG65" i="86" s="1"/>
  <c r="AG64" i="86" a="1"/>
  <c r="AG64" i="86" s="1"/>
  <c r="AG84" i="86" a="1"/>
  <c r="AG84" i="86" s="1"/>
  <c r="AG69" i="86" a="1"/>
  <c r="AG69" i="86" s="1"/>
  <c r="AG67" i="86" a="1"/>
  <c r="AG67" i="86" s="1"/>
  <c r="AG110" i="86" a="1"/>
  <c r="AG110" i="86" s="1"/>
  <c r="AG102" i="86" a="1"/>
  <c r="AG102" i="86" s="1"/>
  <c r="AG92" i="86" a="1"/>
  <c r="AG92" i="86" s="1"/>
  <c r="AG79" i="86" a="1"/>
  <c r="AG79" i="86" s="1"/>
  <c r="AG86" i="86" a="1"/>
  <c r="AG86" i="86" s="1"/>
  <c r="AG62" i="86" a="1"/>
  <c r="AG62" i="86" s="1"/>
  <c r="AG109" i="86" a="1"/>
  <c r="AG109" i="86" s="1"/>
  <c r="AG83" i="86" a="1"/>
  <c r="AG83" i="86" s="1"/>
  <c r="D189" i="86" a="1"/>
  <c r="D189" i="86" s="1"/>
  <c r="D140" i="86" a="1"/>
  <c r="D140" i="86" s="1"/>
  <c r="D183" i="86" a="1"/>
  <c r="D183" i="86" s="1"/>
  <c r="D161" i="86" a="1"/>
  <c r="D161" i="86" s="1"/>
  <c r="D184" i="86" a="1"/>
  <c r="D184" i="86" s="1"/>
  <c r="D162" i="86" a="1"/>
  <c r="D162" i="86" s="1"/>
  <c r="D188" i="86" a="1"/>
  <c r="D188" i="86" s="1"/>
  <c r="D150" i="86" a="1"/>
  <c r="D150" i="86" s="1"/>
  <c r="D187" i="86" a="1"/>
  <c r="D187" i="86" s="1"/>
  <c r="D149" i="86" a="1"/>
  <c r="D149" i="86" s="1"/>
  <c r="D186" i="86" a="1"/>
  <c r="D186" i="86" s="1"/>
  <c r="D148" i="86" a="1"/>
  <c r="D148" i="86" s="1"/>
  <c r="D185" i="86" a="1"/>
  <c r="D185" i="86" s="1"/>
  <c r="D147" i="86" a="1"/>
  <c r="D147" i="86" s="1"/>
  <c r="D141" i="86" a="1"/>
  <c r="D141" i="86" s="1"/>
  <c r="D146" i="86" a="1"/>
  <c r="D146" i="86" s="1"/>
  <c r="D145" i="86" a="1"/>
  <c r="D145" i="86" s="1"/>
  <c r="D144" i="86" a="1"/>
  <c r="D144" i="86" s="1"/>
  <c r="D143" i="86" a="1"/>
  <c r="D143" i="86" s="1"/>
  <c r="D142" i="86" a="1"/>
  <c r="D142" i="86" s="1"/>
  <c r="D236" i="86" l="1" a="1"/>
  <c r="D236" i="86" s="1"/>
  <c r="D226" i="86" a="1"/>
  <c r="D226" i="86" s="1"/>
  <c r="D237" i="86" a="1"/>
  <c r="D237" i="86" s="1"/>
  <c r="D240" i="86" a="1"/>
  <c r="D240" i="86" s="1"/>
  <c r="D235" i="86" a="1"/>
  <c r="D235" i="86" s="1"/>
  <c r="D238" i="86" a="1"/>
  <c r="D238" i="86" s="1"/>
  <c r="D230" i="86" a="1"/>
  <c r="D230" i="86" s="1"/>
  <c r="D223" i="86" a="1"/>
  <c r="D223" i="86" s="1"/>
  <c r="D245" i="86" a="1"/>
  <c r="D245" i="86" s="1"/>
  <c r="D250" i="86" a="1"/>
  <c r="D250" i="86" s="1"/>
  <c r="D249" i="86" a="1"/>
  <c r="D249" i="86" s="1"/>
  <c r="D246" i="86" a="1"/>
  <c r="D246" i="86" s="1"/>
  <c r="D247" i="86" a="1"/>
  <c r="D247" i="86" s="1"/>
  <c r="D244" i="86" a="1"/>
  <c r="D244" i="86" s="1"/>
  <c r="D248" i="86" a="1"/>
  <c r="D248" i="86" s="1"/>
  <c r="D222" i="86" a="1"/>
  <c r="D222" i="86" s="1"/>
  <c r="D214" i="86" a="1"/>
  <c r="D214" i="86" s="1"/>
  <c r="D217" i="86" a="1"/>
  <c r="D217" i="86" s="1"/>
  <c r="D220" i="86" a="1"/>
  <c r="D220" i="86" s="1"/>
  <c r="D243" i="86" a="1"/>
  <c r="D243" i="86" s="1"/>
  <c r="D215" i="86" a="1"/>
  <c r="D215" i="86" s="1"/>
  <c r="D218" i="86" a="1"/>
  <c r="D218" i="86" s="1"/>
  <c r="D221" i="86" a="1"/>
  <c r="D221" i="86" s="1"/>
  <c r="D216" i="86" a="1"/>
  <c r="D216" i="86" s="1"/>
  <c r="D219" i="86" a="1"/>
  <c r="D219" i="86" s="1"/>
  <c r="X118" i="98"/>
  <c r="D229" i="86" l="1" a="1"/>
  <c r="D229" i="86" s="1"/>
  <c r="D227" i="86" a="1"/>
  <c r="D227" i="86" s="1"/>
  <c r="D234" i="86" a="1"/>
  <c r="D234" i="86" s="1"/>
  <c r="D242" i="86" a="1"/>
  <c r="D242" i="86" s="1"/>
  <c r="D224" i="86" a="1"/>
  <c r="D224" i="86" s="1"/>
  <c r="D231" i="86" a="1"/>
  <c r="D231" i="86" s="1"/>
  <c r="D232" i="86" a="1"/>
  <c r="D232" i="86" s="1"/>
  <c r="D239" i="86" a="1"/>
  <c r="D239" i="86" s="1"/>
  <c r="D202" i="86" a="1"/>
  <c r="D202" i="86" s="1"/>
  <c r="D212" i="86" a="1"/>
  <c r="D212" i="86" s="1"/>
  <c r="D203" i="86" a="1"/>
  <c r="D203" i="86" s="1"/>
  <c r="D201" i="86" a="1"/>
  <c r="D201" i="86" s="1"/>
  <c r="D213" i="86" a="1"/>
  <c r="D213" i="86" s="1"/>
  <c r="D208" i="86" a="1"/>
  <c r="D208" i="86" s="1"/>
  <c r="D207" i="86" a="1"/>
  <c r="D207" i="86" s="1"/>
  <c r="D206" i="86" a="1"/>
  <c r="D206" i="86" s="1"/>
  <c r="D210" i="86" a="1"/>
  <c r="D210" i="86" s="1"/>
  <c r="D209" i="86" a="1"/>
  <c r="D209" i="86" s="1"/>
  <c r="D205" i="86" a="1"/>
  <c r="D205" i="86" s="1"/>
  <c r="D211" i="86" a="1"/>
  <c r="D211" i="86" s="1"/>
  <c r="D204" i="86" a="1"/>
  <c r="D204" i="86" s="1"/>
  <c r="D228" i="86" a="1"/>
  <c r="D228" i="86" s="1"/>
  <c r="D225" i="86" a="1"/>
  <c r="D225" i="86" s="1"/>
  <c r="D233" i="86" a="1"/>
  <c r="D233" i="86" s="1"/>
  <c r="D241" i="86" a="1"/>
  <c r="D241" i="86" s="1"/>
  <c r="P18" i="86" l="1"/>
  <c r="W2" i="98" l="1"/>
  <c r="C130" i="86" l="1"/>
  <c r="C131" i="86"/>
  <c r="C132" i="86"/>
  <c r="C133" i="86"/>
  <c r="C134" i="86"/>
  <c r="C115" i="86"/>
  <c r="B6" i="100" l="1"/>
  <c r="E9" i="101" l="1"/>
  <c r="M194" i="103" l="1"/>
  <c r="T194" i="103"/>
  <c r="V194" i="103"/>
  <c r="P202" i="103" s="1"/>
  <c r="R202" i="103" s="1"/>
  <c r="T194" i="104"/>
  <c r="Q194" i="104"/>
  <c r="P194" i="104"/>
  <c r="V194" i="104"/>
  <c r="Q194" i="102"/>
  <c r="P205" i="102" s="1"/>
  <c r="U205" i="102" s="1"/>
  <c r="W203" i="102" s="1"/>
  <c r="P194" i="102"/>
  <c r="L194" i="102"/>
  <c r="L193" i="102"/>
  <c r="O2" i="98" l="1"/>
  <c r="E8" i="101" l="1"/>
  <c r="C116" i="86"/>
  <c r="C117" i="86"/>
  <c r="C118" i="86"/>
  <c r="C119" i="86"/>
  <c r="C120" i="86"/>
  <c r="C121" i="86"/>
  <c r="C122" i="86"/>
  <c r="C123" i="86"/>
  <c r="C124" i="86"/>
  <c r="C125" i="86"/>
  <c r="C126" i="86"/>
  <c r="C127" i="86"/>
  <c r="C128" i="86"/>
  <c r="C129" i="86"/>
  <c r="L166" i="103" l="1"/>
  <c r="M166" i="103"/>
  <c r="L166" i="102"/>
  <c r="M166" i="102"/>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E20" i="86"/>
  <c r="F20" i="86" s="1"/>
  <c r="G20" i="86" s="1"/>
  <c r="H20" i="86" s="1"/>
  <c r="I20" i="86" s="1"/>
  <c r="J20" i="86" s="1"/>
  <c r="K20" i="86" s="1"/>
  <c r="L20" i="86" s="1"/>
  <c r="M20" i="86" s="1"/>
  <c r="N20" i="86" s="1"/>
  <c r="O20" i="86" s="1"/>
  <c r="D24" i="100"/>
  <c r="B24" i="100"/>
  <c r="D22" i="100"/>
  <c r="B22" i="100"/>
  <c r="AH229" i="98"/>
  <c r="AH225" i="98"/>
  <c r="P223" i="98"/>
  <c r="AH17" i="98"/>
  <c r="G124" i="86"/>
  <c r="E124" i="86"/>
  <c r="N124" i="86"/>
  <c r="T124" i="86"/>
  <c r="Y127" i="86"/>
  <c r="AB113" i="86"/>
  <c r="P5" i="86" l="1"/>
  <c r="P14" i="86"/>
  <c r="P10" i="86"/>
  <c r="P13" i="86"/>
  <c r="P7" i="86"/>
  <c r="P15" i="86"/>
  <c r="P11" i="86"/>
  <c r="P8" i="86"/>
  <c r="P16" i="86"/>
  <c r="P9" i="86"/>
  <c r="P17" i="86"/>
  <c r="P12" i="86"/>
  <c r="P6" i="86"/>
  <c r="P33" i="86"/>
  <c r="P21" i="86"/>
  <c r="E113" i="86" s="1"/>
  <c r="P29" i="86"/>
  <c r="P25" i="86"/>
  <c r="AH3" i="98"/>
  <c r="P22" i="86"/>
  <c r="P26" i="86"/>
  <c r="P30" i="86"/>
  <c r="P23" i="86"/>
  <c r="P27" i="86"/>
  <c r="P31" i="86"/>
  <c r="P20" i="86"/>
  <c r="P24" i="86"/>
  <c r="P28" i="86"/>
  <c r="P32" i="86"/>
  <c r="I113" i="86"/>
  <c r="Y113" i="86"/>
  <c r="F113" i="86"/>
  <c r="S124" i="86"/>
  <c r="U124" i="86"/>
  <c r="V124" i="86"/>
  <c r="O113" i="86"/>
  <c r="X113" i="86"/>
  <c r="F124" i="86"/>
  <c r="H113" i="86"/>
  <c r="L124" i="86"/>
  <c r="M113" i="86"/>
  <c r="AC113" i="86"/>
  <c r="T113" i="86"/>
  <c r="P124" i="86"/>
  <c r="W113" i="86"/>
  <c r="AA113" i="86"/>
  <c r="M124" i="86"/>
  <c r="W124" i="86"/>
  <c r="N113" i="86"/>
  <c r="P113" i="86"/>
  <c r="H124" i="86"/>
  <c r="V113" i="86"/>
  <c r="I124" i="86"/>
  <c r="J113" i="86"/>
  <c r="Q124" i="86"/>
  <c r="O124" i="86"/>
  <c r="X124" i="86"/>
  <c r="L113" i="86"/>
  <c r="Q113" i="86"/>
  <c r="S113" i="86"/>
  <c r="J124" i="86"/>
  <c r="K113" i="86"/>
  <c r="Z113" i="86"/>
  <c r="G113" i="86"/>
  <c r="K124" i="86"/>
  <c r="R113" i="86"/>
  <c r="R124" i="86"/>
  <c r="U113" i="86"/>
  <c r="T3" i="98" l="1"/>
  <c r="T274" i="103"/>
  <c r="T3" i="103"/>
  <c r="F130" i="86"/>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231" i="98"/>
</calcChain>
</file>

<file path=xl/sharedStrings.xml><?xml version="1.0" encoding="utf-8"?>
<sst xmlns="http://schemas.openxmlformats.org/spreadsheetml/2006/main" count="2013" uniqueCount="734">
  <si>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</si>
  <si>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</si>
  <si>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</si>
  <si>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</si>
  <si>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</si>
  <si>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</si>
  <si>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</si>
  <si>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</si>
  <si>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</si>
  <si>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</si>
  <si>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</si>
  <si>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</si>
  <si>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</si>
  <si>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</si>
  <si>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</si>
  <si>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</si>
  <si>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</si>
  <si>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</si>
  <si>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</si>
  <si>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</si>
  <si>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</si>
  <si>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</si>
  <si>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</si>
  <si>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</si>
  <si>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</si>
  <si>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</si>
  <si>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</si>
  <si>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</si>
  <si>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</si>
  <si>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</si>
  <si>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</si>
  <si>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</si>
  <si>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</si>
  <si>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</si>
  <si>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</si>
  <si>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</si>
  <si>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</si>
  <si>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</si>
  <si>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</si>
  <si>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</si>
  <si>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</si>
  <si>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</si>
  <si>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</si>
  <si>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</si>
  <si>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</si>
  <si>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</si>
  <si>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</si>
  <si>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</si>
  <si>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</si>
  <si>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</si>
  <si>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</si>
  <si>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</si>
  <si>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</si>
  <si>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</si>
  <si>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</si>
  <si>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</si>
  <si>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</si>
  <si>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</si>
  <si>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</si>
  <si>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</si>
  <si>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</si>
  <si>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</si>
  <si>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</si>
  <si>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</si>
  <si>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</si>
  <si>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</si>
  <si>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</si>
  <si>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</si>
  <si>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</si>
  <si>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</si>
  <si>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</si>
  <si>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</si>
  <si>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</si>
  <si>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</si>
  <si>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</si>
  <si>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</si>
  <si>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</si>
  <si>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</si>
  <si>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</si>
  <si>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</si>
  <si>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</si>
  <si>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</si>
  <si>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</si>
  <si>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</si>
  <si>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</si>
  <si>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</si>
  <si>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</si>
  <si>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</si>
  <si>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</si>
  <si>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</si>
  <si>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</si>
  <si>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</si>
  <si>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</si>
  <si>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</si>
  <si>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Viktning %</t>
  </si>
  <si>
    <t>Lägsta inkomna totalpris</t>
  </si>
  <si>
    <t>Erhållen poäng för totalpris</t>
  </si>
  <si>
    <t>Viktade poäng per kriterium</t>
  </si>
  <si>
    <t>Viktning</t>
  </si>
  <si>
    <t>20.</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</si>
  <si>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</si>
  <si>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</si>
  <si>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</si>
  <si>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</si>
  <si>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</si>
  <si>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</si>
  <si>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</si>
  <si>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</si>
  <si>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</si>
  <si>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</si>
  <si>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</si>
  <si>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</si>
  <si>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</si>
  <si>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</si>
  <si>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</si>
  <si>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</si>
  <si>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</si>
  <si>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</si>
  <si>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</si>
  <si>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</si>
  <si>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</si>
  <si>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</si>
  <si>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</si>
  <si>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</si>
  <si>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</si>
  <si>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</si>
  <si>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</si>
  <si>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</si>
  <si>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</si>
  <si>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</si>
  <si>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</si>
  <si>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</si>
  <si>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</si>
  <si>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</si>
  <si>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</si>
  <si>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</si>
  <si>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</si>
  <si>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</si>
  <si>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</si>
  <si>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</si>
  <si>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</si>
  <si>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</si>
  <si>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</si>
  <si>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</si>
  <si>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</si>
  <si>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</si>
  <si>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2. Kontrakt med bilagor, inkl. Allmänna villkor</t>
  </si>
  <si>
    <t>3. Eventuellt kompletterande Avropsförfrågan</t>
  </si>
  <si>
    <t xml:space="preserve">4. Avropsförfrågan med bilagor </t>
  </si>
  <si>
    <t>6. Avropssvar med bilagor</t>
  </si>
  <si>
    <t>1. Skriftliga ändringar och tillägg till Kontrakt</t>
  </si>
  <si>
    <t>5. Eventuella tillåtna kompletteringar av Avropssvar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</si>
  <si>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</si>
  <si>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</si>
  <si>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</si>
  <si>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</si>
  <si>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</si>
  <si>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</si>
  <si>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</si>
  <si>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</si>
  <si>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</si>
  <si>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</si>
  <si>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</si>
  <si>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</si>
  <si>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</si>
  <si>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</si>
  <si>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</si>
  <si>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</si>
  <si>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</si>
  <si>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</si>
  <si>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</si>
  <si>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</si>
  <si>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</si>
  <si>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</si>
  <si>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</si>
  <si>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</si>
  <si>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</si>
  <si>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</si>
  <si>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</si>
  <si>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</si>
  <si>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</si>
  <si>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</si>
  <si>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</si>
  <si>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</si>
  <si>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</si>
  <si>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</si>
  <si>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</si>
  <si>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</si>
  <si>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</si>
  <si>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</si>
  <si>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</si>
  <si>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</si>
  <si>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</si>
  <si>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</si>
  <si>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</si>
  <si>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</si>
  <si>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</si>
  <si>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</si>
  <si>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</si>
  <si>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</si>
  <si>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</si>
  <si>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</si>
  <si>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</si>
  <si>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</si>
  <si>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</si>
  <si>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</si>
  <si>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</si>
  <si>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</si>
  <si>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</si>
  <si>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</si>
  <si>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</si>
  <si>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</si>
  <si>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</si>
  <si>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</si>
  <si>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</si>
  <si>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</si>
  <si>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</si>
  <si>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</si>
  <si>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</si>
  <si>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</si>
  <si>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</si>
  <si>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</si>
  <si>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</si>
  <si>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</si>
  <si>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</si>
  <si>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</si>
  <si>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</si>
  <si>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</si>
  <si>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</si>
  <si>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</si>
  <si>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</si>
  <si>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</si>
  <si>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</si>
  <si>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</si>
  <si>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</si>
  <si>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</si>
  <si>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</si>
  <si>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</si>
  <si>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</si>
  <si>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</si>
  <si>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</si>
  <si>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</si>
  <si>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</si>
  <si>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</si>
  <si>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</si>
  <si>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</si>
  <si>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</si>
  <si>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</si>
  <si>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</si>
  <si>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</si>
  <si>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</si>
  <si>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</si>
  <si>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</si>
  <si>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</si>
  <si>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</si>
  <si>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</si>
  <si>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</si>
  <si>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</si>
  <si>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</si>
  <si>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</si>
  <si>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</si>
  <si>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</si>
  <si>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</si>
  <si>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</si>
  <si>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</si>
  <si>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</si>
  <si>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</si>
  <si>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</si>
  <si>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</si>
  <si>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</si>
  <si>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</si>
  <si>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</si>
  <si>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</si>
  <si>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</si>
  <si>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</si>
  <si>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</si>
  <si>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</si>
  <si>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</si>
  <si>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</si>
  <si>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</si>
  <si>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</si>
  <si>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</si>
  <si>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</si>
  <si>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</si>
  <si>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</si>
  <si>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</si>
  <si>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</si>
  <si>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</si>
  <si>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</si>
  <si>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</si>
  <si>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</si>
  <si>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</si>
  <si>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</si>
  <si>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</si>
  <si>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</si>
  <si>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</si>
  <si>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</si>
  <si>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Ange geografiskt område</t>
  </si>
  <si>
    <t>Information om avropet, t ex syfte och omfattning</t>
  </si>
  <si>
    <t>Pris totalt</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</si>
  <si>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</si>
  <si>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</si>
  <si>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</si>
  <si>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</si>
  <si>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</si>
  <si>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</si>
  <si>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</si>
  <si>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</si>
  <si>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</si>
  <si>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</si>
  <si>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</si>
  <si>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</si>
  <si>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</si>
  <si>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</si>
  <si>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</si>
  <si>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</si>
  <si>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</si>
  <si>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</si>
  <si>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</si>
  <si>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</si>
  <si>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</si>
  <si>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</si>
  <si>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</si>
  <si>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</si>
  <si>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</si>
  <si>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</si>
  <si>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</si>
  <si>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</si>
  <si>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</si>
  <si>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</si>
  <si>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</si>
  <si>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</si>
  <si>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</si>
  <si>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</si>
  <si>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</si>
  <si>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</si>
  <si>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</si>
  <si>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</si>
  <si>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</si>
  <si>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</si>
  <si>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</si>
  <si>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</si>
  <si>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</si>
  <si>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</si>
  <si>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</si>
  <si>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</si>
  <si>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</si>
  <si>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</si>
  <si>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</si>
  <si>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</si>
  <si>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</si>
  <si>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</si>
  <si>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</si>
  <si>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</si>
  <si>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</si>
  <si>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</si>
  <si>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</si>
  <si>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</si>
  <si>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</si>
  <si>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</si>
  <si>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</si>
  <si>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</si>
  <si>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</si>
  <si>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</si>
  <si>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</si>
  <si>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</si>
  <si>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</si>
  <si>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</si>
  <si>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</si>
  <si>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</si>
  <si>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</si>
  <si>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</si>
  <si>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</si>
  <si>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</si>
  <si>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</si>
  <si>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</si>
  <si>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</si>
  <si>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</si>
  <si>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</si>
  <si>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</si>
  <si>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</si>
  <si>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</si>
  <si>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</si>
  <si>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</si>
  <si>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</si>
  <si>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</si>
  <si>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</si>
  <si>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</si>
  <si>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</si>
  <si>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</si>
  <si>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</si>
  <si>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</si>
  <si>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</si>
  <si>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</si>
  <si>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</si>
  <si>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</si>
  <si>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</si>
  <si>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</si>
  <si>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</si>
  <si>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</si>
  <si>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</si>
  <si>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</si>
  <si>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</si>
  <si>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</si>
  <si>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</si>
  <si>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</si>
  <si>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</si>
  <si>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</si>
  <si>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</si>
  <si>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</si>
  <si>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</si>
  <si>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</si>
  <si>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</si>
  <si>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</si>
  <si>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</si>
  <si>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</si>
  <si>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</si>
  <si>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</si>
  <si>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</si>
  <si>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</si>
  <si>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</si>
  <si>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</si>
  <si>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</si>
  <si>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</si>
  <si>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</si>
  <si>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</si>
  <si>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</si>
  <si>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</si>
  <si>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</si>
  <si>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</si>
  <si>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</si>
  <si>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</si>
  <si>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</si>
  <si>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</si>
  <si>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</si>
  <si>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</si>
  <si>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</si>
  <si>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</si>
  <si>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</si>
  <si>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</si>
  <si>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</si>
  <si>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</si>
  <si>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</si>
  <si>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</si>
  <si>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</si>
  <si>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</si>
  <si>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</si>
  <si>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</si>
  <si>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</si>
  <si>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</si>
  <si>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</si>
  <si>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</si>
  <si>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</si>
  <si>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</si>
  <si>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</si>
  <si>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</si>
  <si>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</si>
  <si>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</si>
  <si>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</si>
  <si>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</si>
  <si>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</si>
  <si>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</si>
  <si>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</si>
  <si>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</si>
  <si>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</si>
  <si>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</si>
  <si>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</si>
  <si>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</si>
  <si>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</si>
  <si>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</si>
  <si>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</si>
  <si>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</si>
  <si>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</si>
  <si>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</si>
  <si>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</si>
  <si>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</si>
  <si>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</si>
  <si>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</si>
  <si>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</si>
  <si>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</si>
  <si>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</si>
  <si>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</si>
  <si>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</si>
  <si>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</si>
  <si>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</si>
  <si>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</si>
  <si>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</si>
  <si>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</si>
  <si>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</si>
  <si>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</si>
  <si>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</si>
  <si>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</si>
  <si>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</si>
  <si>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</si>
  <si>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</si>
  <si>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</si>
  <si>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</si>
  <si>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</si>
  <si>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</si>
  <si>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</si>
  <si>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</si>
  <si>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</si>
  <si>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</si>
  <si>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</si>
  <si>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</si>
  <si>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</si>
  <si>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</si>
  <si>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</si>
  <si>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</si>
  <si>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</si>
  <si>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</si>
  <si>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</si>
  <si>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</si>
  <si>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</si>
  <si>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</si>
  <si>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</si>
  <si>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</si>
  <si>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</si>
  <si>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</si>
  <si>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</si>
  <si>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</si>
  <si>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</si>
  <si>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</si>
  <si>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</si>
  <si>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</si>
  <si>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</si>
  <si>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</si>
  <si>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</si>
  <si>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</si>
  <si>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</si>
  <si>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</si>
  <si>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</si>
  <si>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</si>
  <si>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</si>
  <si>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</si>
  <si>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</si>
  <si>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</si>
  <si>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</si>
  <si>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</si>
  <si>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</si>
  <si>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</si>
  <si>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</si>
  <si>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</si>
  <si>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</si>
  <si>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</si>
  <si>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</si>
  <si>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</si>
  <si>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</si>
  <si>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</si>
  <si>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</si>
  <si>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t xml:space="preserve">Välj krav ur kravkatalog 
OBS! varje krav kan väljas flera gånger
</t>
  </si>
  <si>
    <t>Utplacering av varor på anvisade platser</t>
  </si>
  <si>
    <t>Välj Tjänst</t>
  </si>
  <si>
    <t>Tjanster</t>
  </si>
  <si>
    <t>Välj tjänst</t>
  </si>
  <si>
    <t>Specificera tjänster i fritext eller hänvisa till bilaga. Ange bilagans nummer. Om specifikation görs i en bilaga anges "Antal" till 1 för hela beställningen. Vid flera bilagor, använd en rad per bilaga.
Specificera uppdragets omfattning, t.ex. start- och slutdatum</t>
  </si>
  <si>
    <t>Tjänst nr</t>
  </si>
  <si>
    <t>Inventering</t>
  </si>
  <si>
    <t>Möbel- och möbeltextiltvätt</t>
  </si>
  <si>
    <t>Rekonditionering</t>
  </si>
  <si>
    <t>Renovering</t>
  </si>
  <si>
    <t>Tapetsering, stoppningsarbete</t>
  </si>
  <si>
    <t>Lackering, omlackering</t>
  </si>
  <si>
    <t>Återtag, återköp, destruktion</t>
  </si>
  <si>
    <t>Tjänst</t>
  </si>
  <si>
    <t>Ange om tjänsten ingår i avropet (Ja/Nej)</t>
  </si>
  <si>
    <t xml:space="preserve">Totalt pris cirkulära tjänster: </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</si>
  <si>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</si>
  <si>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</si>
  <si>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</si>
  <si>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</si>
  <si>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</si>
  <si>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</si>
  <si>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</si>
  <si>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</si>
  <si>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</si>
  <si>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</si>
  <si>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t>Steg 2 - Specifikation av varor och tjänster</t>
  </si>
  <si>
    <t>Varans hållbarhet</t>
  </si>
  <si>
    <t>Välj vara/tjänst</t>
  </si>
  <si>
    <t>Ange vara eller tjänst</t>
  </si>
  <si>
    <t>Välj tjänst i lista
OBS! Varje tjänst kan väljas flera gånger.</t>
  </si>
  <si>
    <t>Ange kortfattad beskrivning (fritext) av varan så att den går att härledas i steg 4</t>
  </si>
  <si>
    <t>TblVaraTjanstAlt</t>
  </si>
  <si>
    <t>Välj vara eller tjänst</t>
  </si>
  <si>
    <t>Vara</t>
  </si>
  <si>
    <t>Specificera varan/tjänsten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</si>
  <si>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varor/tjänster: </t>
  </si>
  <si>
    <t>TblValdaVaraTjnst</t>
  </si>
  <si>
    <t>ListaVaraTjänst</t>
  </si>
  <si>
    <t>Delområde</t>
  </si>
  <si>
    <t>JIWA Jinvall Inredningar AB</t>
  </si>
  <si>
    <t>Profsafe AB</t>
  </si>
  <si>
    <t>556284-6724</t>
  </si>
  <si>
    <t>556722-2459</t>
  </si>
  <si>
    <t>B</t>
  </si>
  <si>
    <t>I</t>
  </si>
  <si>
    <t>E</t>
  </si>
  <si>
    <t>F</t>
  </si>
  <si>
    <t>D</t>
  </si>
  <si>
    <t>L</t>
  </si>
  <si>
    <t>G</t>
  </si>
  <si>
    <t>H</t>
  </si>
  <si>
    <t>J</t>
  </si>
  <si>
    <t>K</t>
  </si>
  <si>
    <t>C</t>
  </si>
  <si>
    <t>A</t>
  </si>
  <si>
    <t>Resultat</t>
  </si>
  <si>
    <t>ResLevDelområde</t>
  </si>
  <si>
    <t>Ange delområde</t>
  </si>
  <si>
    <t>TjänstKod</t>
  </si>
  <si>
    <t>Obligatoriska krav</t>
  </si>
  <si>
    <t>Välj Vara eller Tjänst</t>
  </si>
  <si>
    <t xml:space="preserve">Avrop med förnyad konkurrensutsättning
Kammarkollegiets diarienr. </t>
  </si>
  <si>
    <t>Nej</t>
  </si>
  <si>
    <t>Välj vara (endast de som valts i steg 2 ovan är möjliga)
OBS! Varje vara kan väljas flera gånger.</t>
  </si>
  <si>
    <t>ListaTilldelningsVara</t>
  </si>
  <si>
    <t>TblTilldelningsVara</t>
  </si>
  <si>
    <t>Välj Vara</t>
  </si>
  <si>
    <t>Torbjörn Andersson</t>
  </si>
  <si>
    <t>Mattias Lysebring</t>
  </si>
  <si>
    <t>ta@jiwa.se</t>
  </si>
  <si>
    <t>mattias@prosafe.se</t>
  </si>
  <si>
    <t>info@prosafe.se</t>
  </si>
  <si>
    <t>Göteborg</t>
  </si>
  <si>
    <t>Anderstorp</t>
  </si>
  <si>
    <t xml:space="preserve">Danska vägen 23, </t>
  </si>
  <si>
    <t xml:space="preserve">Box 140, </t>
  </si>
  <si>
    <t>412 74</t>
  </si>
  <si>
    <t>334 23</t>
  </si>
  <si>
    <t>21.</t>
  </si>
  <si>
    <t>22.</t>
  </si>
  <si>
    <t>23.</t>
  </si>
  <si>
    <t>24.</t>
  </si>
  <si>
    <t>25.</t>
  </si>
  <si>
    <t>26.</t>
  </si>
  <si>
    <t>27.</t>
  </si>
  <si>
    <t>28.</t>
  </si>
  <si>
    <t>29.</t>
  </si>
  <si>
    <t>30.</t>
  </si>
  <si>
    <t>31.</t>
  </si>
  <si>
    <t>33.</t>
  </si>
  <si>
    <t>34.</t>
  </si>
  <si>
    <t>35.</t>
  </si>
  <si>
    <t>36.</t>
  </si>
  <si>
    <t>37.</t>
  </si>
  <si>
    <t>38.</t>
  </si>
  <si>
    <t>39.</t>
  </si>
  <si>
    <t>40.</t>
  </si>
  <si>
    <t>41.</t>
  </si>
  <si>
    <t>44.</t>
  </si>
  <si>
    <t>43.</t>
  </si>
  <si>
    <t>45.</t>
  </si>
  <si>
    <t>46.</t>
  </si>
  <si>
    <t>47.</t>
  </si>
  <si>
    <t>48.</t>
  </si>
  <si>
    <t>49.</t>
  </si>
  <si>
    <t>50.</t>
  </si>
  <si>
    <r>
      <t xml:space="preserve">Antal
(blir alltid 1 om bilaga)
</t>
    </r>
    <r>
      <rPr>
        <b/>
        <sz val="10"/>
        <rFont val="Arial"/>
        <family val="2"/>
      </rPr>
      <t xml:space="preserve">
OBS: Ange endast siffra</t>
    </r>
  </si>
  <si>
    <r>
      <t xml:space="preserve">Pris/enhet
</t>
    </r>
    <r>
      <rPr>
        <b/>
        <sz val="10"/>
        <rFont val="Arial"/>
        <family val="2"/>
      </rPr>
      <t>OBS: Ange endast siffra</t>
    </r>
  </si>
  <si>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</si>
  <si>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</si>
  <si>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Version 2,0</t>
  </si>
  <si>
    <t>Skydds- och brandklassad förvaring</t>
  </si>
  <si>
    <t>Brandsäkra skåp för farliga ämnen</t>
  </si>
  <si>
    <t>Säker förvaring</t>
  </si>
  <si>
    <t>23.3-12995-2020</t>
  </si>
  <si>
    <t>Fast montering i byggnadsdel</t>
  </si>
  <si>
    <t>Förberedelse för passersystem</t>
  </si>
  <si>
    <t>Övrig (specificera i fritext-fältet)</t>
  </si>
  <si>
    <t>Pris (takpris, totalpris, leveranskostnader)</t>
  </si>
  <si>
    <t>Leverans</t>
  </si>
  <si>
    <t>Produktegenskaper</t>
  </si>
  <si>
    <t>Funktion</t>
  </si>
  <si>
    <t>Tjänster (Utplacering, Montering, Installation)</t>
  </si>
  <si>
    <t>Installation</t>
  </si>
  <si>
    <t>Nivex TopSafe AB</t>
  </si>
  <si>
    <t>556207-1802</t>
  </si>
  <si>
    <t>Pumpvägen 7</t>
  </si>
  <si>
    <t>243 93</t>
  </si>
  <si>
    <t>Hörby</t>
  </si>
  <si>
    <t>Axel Hallgren</t>
  </si>
  <si>
    <t>axel@nivextopsafe.se</t>
  </si>
  <si>
    <t>Scandinavian Safe AB</t>
  </si>
  <si>
    <t>556617-1319</t>
  </si>
  <si>
    <t>Regulatorvägen 19</t>
  </si>
  <si>
    <t>141 49</t>
  </si>
  <si>
    <t>Huddinge</t>
  </si>
  <si>
    <t>Rebecka Sandberg</t>
  </si>
  <si>
    <t>rebecka@scandinaviansafe.se</t>
  </si>
  <si>
    <t>08-6898560</t>
  </si>
  <si>
    <t>0705-500059</t>
  </si>
  <si>
    <t>Robur Safe Aktiebolag</t>
  </si>
  <si>
    <t>556501-4445</t>
  </si>
  <si>
    <t>Lundbyvägen 8</t>
  </si>
  <si>
    <t>311 68</t>
  </si>
  <si>
    <t>Slöinge</t>
  </si>
  <si>
    <t>Rickard Ahlund</t>
  </si>
  <si>
    <t>rickard.ahlund@robursafe.com</t>
  </si>
  <si>
    <t>0346-260214</t>
  </si>
  <si>
    <t>031-3359080</t>
  </si>
  <si>
    <t>0371-523290</t>
  </si>
  <si>
    <t>Max prisavdrag för uppfyllda bör-krav</t>
  </si>
  <si>
    <t>4. Annan modell - egen utvärderingsmodell (ska beskrivas i fritext)</t>
  </si>
  <si>
    <t>3. Mervärde - prisavdrag för uppfyllda tilldelningskriterier (bör-krav), lägsta totalpris efter prisavdrag tilldelas kontrakt</t>
  </si>
  <si>
    <t>2. Relativ viktning - summan av viktade poäng för pris och uppfyllda tilldelningskriterier (bör-krav), högsta slutsumma tilldelas kontrakt</t>
  </si>
  <si>
    <t>1. Lägsta pris - endast obligatoriska krav (ska-krav), lägsta totalpris tilldelas kontrakt</t>
  </si>
  <si>
    <t>Alternativen i denna blankett är följande:</t>
  </si>
  <si>
    <t>Information</t>
  </si>
  <si>
    <t xml:space="preserve">inom området </t>
  </si>
  <si>
    <t>Avropsförfrågan - förnyad konkurrensutsättning</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</si>
  <si>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</si>
  <si>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Jag väljer denna modell (Välj "Ja" i lista):</t>
  </si>
  <si>
    <t>Instruktion till leverantör:
Blåmarkerade rutor fylls i av leverantören.
Läs och kontrollera obligatoriska krav.
Returnera blanketten med e-post till avropande organisation (oavsett Ja eller Nej).
Mer information finns under vissa rubriker</t>
  </si>
  <si>
    <t>Summa</t>
  </si>
  <si>
    <t>Ange värde</t>
  </si>
  <si>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</si>
  <si>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Avropsförfrågan - utvärdering med Lägsta pris</t>
  </si>
  <si>
    <t>Utvärderingsmodell - Lägsta pris</t>
  </si>
  <si>
    <r>
      <t xml:space="preserve">OBS! Spara </t>
    </r>
    <r>
      <rPr>
        <b/>
        <i/>
        <u/>
        <sz val="11"/>
        <rFont val="Arial"/>
        <family val="2"/>
      </rPr>
      <t>inte</t>
    </r>
    <r>
      <rPr>
        <b/>
        <i/>
        <sz val="11"/>
        <rFont val="Arial"/>
        <family val="2"/>
      </rPr>
      <t xml:space="preserve"> blanketten i PDF-format. Då kan inte leverantörerna fylla i den. </t>
    </r>
  </si>
  <si>
    <t>Avropsförfrågan - utvärdering med Relativ viktning</t>
  </si>
  <si>
    <t>Utvärderingsmodell - Relativ viktning</t>
  </si>
  <si>
    <t>Summan av viktade poäng för pris och uppfyllda tilldelningskriterier (bör-krav)</t>
  </si>
  <si>
    <t>Summan av viktade poäng för pris och uppfyllda bör-krav, avropssvar med högsta slutsumma tilldelas kontrakt.</t>
  </si>
  <si>
    <t>Avropsförfrågan - utvärdering med Mervärde</t>
  </si>
  <si>
    <t xml:space="preserve">Prisavdrag för uppfyllda tilldelningskriterier (bör-krav)
</t>
  </si>
  <si>
    <t xml:space="preserve">Utvärderingsmodell - Mervärde </t>
  </si>
  <si>
    <t xml:space="preserve">Prisavdrag för uppfyllda bör-krav, avropssvar med lägsta utvärderingskostnad tilldelas kontrakt. </t>
  </si>
  <si>
    <t>Avropsförfrågan - utvärdering med annan modell</t>
  </si>
  <si>
    <t>Utvärderingsmodell - annan modell</t>
  </si>
  <si>
    <t>Annan utvärderingsmodell (än de ovan föreslagna)</t>
  </si>
  <si>
    <t xml:space="preserve">Egen utvärderingsmodell (beskrivning på rad 203)
</t>
  </si>
  <si>
    <t>Bilagor från avropande organisation (framgår av flik avtalstecknande)</t>
  </si>
  <si>
    <r>
      <t xml:space="preserve">Instruktion:
</t>
    </r>
    <r>
      <rPr>
        <sz val="9"/>
        <rFont val="Arial"/>
        <family val="2"/>
      </rPr>
      <t>Observera att de två föreslagna alternativen (utöver Lägsta pris) endast är exempel på vanligt förekommande utvärderings-modeller. Det är alltid den avropande organisationen som avgör om man vill använda sig av dem. Det går även att ange egen modell.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</si>
</sst>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s>
  <fonts count="62"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sz val="9"/>
      <name val="Arial"/>
      <family val="2"/>
    </font>
    <font>
      <b/>
      <sz val="11"/>
      <name val="Arial"/>
      <family val="2"/>
    </font>
    <font>
      <sz val="18"/>
      <name val="Arial"/>
      <family val="2"/>
    </font>
    <font>
      <sz val="16"/>
      <name val="Arial"/>
      <family val="2"/>
    </font>
    <font>
      <sz val="20"/>
      <name val="Arial"/>
      <family val="2"/>
    </font>
    <font>
      <b/>
      <i/>
      <sz val="10"/>
      <color theme="4"/>
      <name val="Arial"/>
      <family val="2"/>
    </font>
    <font>
      <sz val="14"/>
      <name val="Arial"/>
      <family val="2"/>
    </font>
    <font>
      <b/>
      <u/>
      <sz val="14"/>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109">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8">
    <xf numFmtId="0" fontId="0" fillId="0" borderId="0"/>
    <xf numFmtId="0" fontId="3" fillId="2" borderId="16"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7"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7" applyNumberFormat="0" applyFill="0" applyAlignment="0" applyProtection="0"/>
    <xf numFmtId="0" fontId="2" fillId="0" borderId="17"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5" applyNumberFormat="0" applyAlignment="0" applyProtection="0"/>
    <xf numFmtId="0" fontId="46" fillId="20" borderId="56" applyNumberFormat="0" applyAlignment="0" applyProtection="0"/>
    <xf numFmtId="0" fontId="47" fillId="20" borderId="55" applyNumberFormat="0" applyAlignment="0" applyProtection="0"/>
    <xf numFmtId="0" fontId="48" fillId="0" borderId="57" applyNumberFormat="0" applyFill="0" applyAlignment="0" applyProtection="0"/>
    <xf numFmtId="0" fontId="49" fillId="21" borderId="58" applyNumberFormat="0" applyAlignment="0" applyProtection="0"/>
    <xf numFmtId="0" fontId="50" fillId="0" borderId="0" applyNumberFormat="0" applyFill="0" applyBorder="0" applyAlignment="0" applyProtection="0"/>
    <xf numFmtId="0" fontId="27" fillId="22" borderId="59"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0" fontId="3" fillId="0" borderId="0"/>
    <xf numFmtId="0" fontId="1" fillId="0" borderId="0"/>
    <xf numFmtId="0" fontId="3" fillId="0" borderId="0"/>
  </cellStyleXfs>
  <cellXfs count="787">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12" fillId="0" borderId="0" xfId="3" applyFont="1" applyFill="1" applyAlignment="1">
      <alignment horizontal="left" vertical="top"/>
    </xf>
    <xf numFmtId="0" fontId="3" fillId="0" borderId="0" xfId="0" applyFont="1" applyAlignment="1">
      <alignment horizontal="right" vertical="top"/>
    </xf>
    <xf numFmtId="0" fontId="7" fillId="0" borderId="3" xfId="0" applyFont="1" applyBorder="1" applyAlignment="1">
      <alignment vertical="center" wrapText="1"/>
    </xf>
    <xf numFmtId="0" fontId="19" fillId="0" borderId="0" xfId="0" applyFont="1"/>
    <xf numFmtId="0" fontId="3" fillId="0" borderId="0" xfId="0" applyFont="1" applyAlignment="1">
      <alignment horizontal="left" vertical="top" wrapText="1"/>
    </xf>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0" fontId="0" fillId="0" borderId="6" xfId="0" applyBorder="1" applyAlignment="1">
      <alignment wrapText="1"/>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2" fillId="0" borderId="0" xfId="0" applyFont="1"/>
    <xf numFmtId="0" fontId="2" fillId="0" borderId="5"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3" fillId="0" borderId="0" xfId="0" applyFont="1" applyAlignment="1">
      <alignment horizontal="right"/>
    </xf>
    <xf numFmtId="0" fontId="32" fillId="0" borderId="0" xfId="0" applyFont="1"/>
    <xf numFmtId="0" fontId="5"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8" fillId="0" borderId="0" xfId="0" applyFont="1" applyAlignment="1">
      <alignment horizontal="right" vertical="top"/>
    </xf>
    <xf numFmtId="0" fontId="3" fillId="6" borderId="0" xfId="0" applyFont="1" applyFill="1" applyAlignment="1">
      <alignment horizontal="left" vertical="top" wrapText="1"/>
    </xf>
    <xf numFmtId="0" fontId="18" fillId="0" borderId="0" xfId="0" applyFont="1" applyAlignment="1">
      <alignment vertical="top" wrapText="1"/>
    </xf>
    <xf numFmtId="0" fontId="3" fillId="0" borderId="0" xfId="0" applyFont="1" applyAlignment="1">
      <alignment horizontal="left" vertical="top"/>
    </xf>
    <xf numFmtId="0" fontId="19"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 fillId="0" borderId="6" xfId="0" applyFont="1" applyBorder="1" applyAlignment="1">
      <alignment wrapText="1"/>
    </xf>
    <xf numFmtId="0" fontId="33" fillId="0" borderId="0" xfId="0" applyFont="1" applyAlignment="1">
      <alignment vertical="top"/>
    </xf>
    <xf numFmtId="0" fontId="34" fillId="0" borderId="0" xfId="0" applyFont="1" applyAlignment="1">
      <alignment vertical="top"/>
    </xf>
    <xf numFmtId="0" fontId="35" fillId="0" borderId="0" xfId="0" applyFont="1"/>
    <xf numFmtId="166" fontId="3" fillId="0" borderId="2" xfId="0" applyNumberFormat="1" applyFont="1" applyBorder="1"/>
    <xf numFmtId="0" fontId="4" fillId="0" borderId="0" xfId="0" applyFont="1"/>
    <xf numFmtId="0" fontId="5" fillId="0" borderId="0" xfId="0" applyFont="1" applyAlignment="1">
      <alignment vertical="top"/>
    </xf>
    <xf numFmtId="164" fontId="3" fillId="0" borderId="0" xfId="5" applyFill="1" applyAlignment="1">
      <alignment horizontal="right" vertical="top" wrapText="1"/>
    </xf>
    <xf numFmtId="0" fontId="33"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9"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7"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3" fillId="0" borderId="0" xfId="7" applyBorder="1" applyAlignment="1" applyProtection="1">
      <alignment vertical="top"/>
      <protection locked="0"/>
    </xf>
    <xf numFmtId="164" fontId="3" fillId="0" borderId="0" xfId="7" applyNumberFormat="1" applyBorder="1" applyAlignment="1">
      <alignment horizontal="right" vertical="top" wrapText="1"/>
    </xf>
    <xf numFmtId="9" fontId="3" fillId="0" borderId="0" xfId="0" applyNumberFormat="1" applyFont="1" applyAlignment="1">
      <alignment vertical="top"/>
    </xf>
    <xf numFmtId="0" fontId="24" fillId="0" borderId="0" xfId="9" applyFont="1"/>
    <xf numFmtId="0" fontId="3" fillId="0" borderId="1" xfId="0" applyFont="1" applyBorder="1" applyAlignment="1">
      <alignment vertical="top"/>
    </xf>
    <xf numFmtId="0" fontId="24" fillId="0" borderId="0" xfId="9" applyFont="1" applyAlignment="1">
      <alignment vertical="center"/>
    </xf>
    <xf numFmtId="0" fontId="33" fillId="0" borderId="0" xfId="0" applyFont="1" applyAlignment="1">
      <alignment horizontal="center" vertical="top" wrapText="1"/>
    </xf>
    <xf numFmtId="164" fontId="32" fillId="0" borderId="0" xfId="5" applyFont="1" applyFill="1" applyAlignment="1">
      <alignment horizontal="right" vertical="top" wrapText="1"/>
    </xf>
    <xf numFmtId="0" fontId="25" fillId="9" borderId="19" xfId="9" applyFont="1" applyFill="1" applyBorder="1" applyAlignment="1">
      <alignment vertical="center"/>
    </xf>
    <xf numFmtId="0" fontId="23" fillId="0" borderId="0" xfId="7"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7" fillId="0" borderId="0" xfId="0" applyFont="1" applyAlignment="1">
      <alignment horizontal="left" vertical="top" wrapText="1"/>
    </xf>
    <xf numFmtId="0" fontId="33" fillId="0" borderId="0" xfId="0" applyFont="1" applyAlignment="1">
      <alignment horizontal="left" vertical="top"/>
    </xf>
    <xf numFmtId="0" fontId="32" fillId="0" borderId="0" xfId="0" applyFont="1" applyAlignment="1">
      <alignment horizontal="left" vertical="top" wrapText="1"/>
    </xf>
    <xf numFmtId="0" fontId="0" fillId="0" borderId="18" xfId="0" applyBorder="1"/>
    <xf numFmtId="0" fontId="3" fillId="0" borderId="18" xfId="0" applyFont="1" applyBorder="1" applyAlignment="1">
      <alignment vertical="top"/>
    </xf>
    <xf numFmtId="0" fontId="3" fillId="0" borderId="22" xfId="0" applyFont="1" applyBorder="1" applyAlignment="1">
      <alignment vertical="top"/>
    </xf>
    <xf numFmtId="0" fontId="3" fillId="0" borderId="24" xfId="0" applyFont="1" applyBorder="1" applyAlignment="1">
      <alignment vertical="top"/>
    </xf>
    <xf numFmtId="0" fontId="3" fillId="0" borderId="25" xfId="0" applyFont="1" applyBorder="1" applyAlignment="1">
      <alignment vertical="top"/>
    </xf>
    <xf numFmtId="0" fontId="3" fillId="0" borderId="0" xfId="7" applyBorder="1" applyAlignment="1">
      <alignment horizontal="left" vertical="top" wrapText="1"/>
    </xf>
    <xf numFmtId="0" fontId="3" fillId="14" borderId="0" xfId="7" applyFill="1" applyBorder="1" applyAlignment="1">
      <alignment horizontal="left" vertical="top" wrapText="1"/>
    </xf>
    <xf numFmtId="0" fontId="25" fillId="0" borderId="19" xfId="9" applyFont="1" applyBorder="1" applyAlignment="1">
      <alignment vertical="center"/>
    </xf>
    <xf numFmtId="0" fontId="22" fillId="13" borderId="0" xfId="7" applyFont="1" applyFill="1" applyBorder="1" applyAlignment="1">
      <alignment vertical="top"/>
    </xf>
    <xf numFmtId="0" fontId="0" fillId="0" borderId="0" xfId="0" applyAlignment="1">
      <alignment horizontal="right" vertical="center" wrapText="1"/>
    </xf>
    <xf numFmtId="0" fontId="0" fillId="0" borderId="32" xfId="0" applyBorder="1" applyAlignment="1" applyProtection="1">
      <alignment vertical="top" wrapText="1"/>
      <protection locked="0"/>
    </xf>
    <xf numFmtId="0" fontId="0" fillId="0" borderId="0" xfId="0" applyAlignment="1" applyProtection="1">
      <alignment vertical="top" wrapText="1"/>
      <protection locked="0"/>
    </xf>
    <xf numFmtId="0" fontId="30" fillId="0" borderId="0" xfId="0" applyFont="1" applyAlignment="1">
      <alignment vertical="top" wrapText="1"/>
    </xf>
    <xf numFmtId="7" fontId="3" fillId="9" borderId="33" xfId="5" applyNumberFormat="1" applyBorder="1" applyAlignment="1">
      <alignment horizontal="right" vertical="top" wrapText="1"/>
    </xf>
    <xf numFmtId="0" fontId="3" fillId="0" borderId="32" xfId="7" applyBorder="1" applyAlignment="1">
      <alignment horizontal="left" vertical="top" wrapText="1"/>
    </xf>
    <xf numFmtId="49" fontId="3" fillId="0" borderId="32" xfId="7" applyNumberFormat="1" applyBorder="1" applyAlignment="1" applyProtection="1">
      <alignment horizontal="left" vertical="top" wrapText="1"/>
      <protection locked="0"/>
    </xf>
    <xf numFmtId="49" fontId="3" fillId="0" borderId="0" xfId="7" applyNumberFormat="1" applyBorder="1" applyAlignment="1" applyProtection="1">
      <alignment horizontal="left" vertical="top" wrapText="1"/>
      <protection locked="0"/>
    </xf>
    <xf numFmtId="166" fontId="3" fillId="0" borderId="6" xfId="6" applyNumberFormat="1" applyFill="1" applyBorder="1" applyAlignment="1" applyProtection="1">
      <alignment wrapText="1"/>
      <protection locked="0"/>
    </xf>
    <xf numFmtId="164" fontId="3" fillId="0" borderId="4" xfId="6" applyNumberFormat="1" applyFill="1" applyBorder="1" applyAlignment="1" applyProtection="1">
      <alignment horizontal="left" vertical="center" wrapText="1"/>
      <protection locked="0"/>
    </xf>
    <xf numFmtId="164" fontId="3" fillId="0" borderId="6" xfId="3" applyNumberFormat="1" applyFill="1" applyBorder="1" applyAlignment="1" applyProtection="1">
      <alignment wrapText="1"/>
      <protection locked="0"/>
    </xf>
    <xf numFmtId="164" fontId="3" fillId="0" borderId="4" xfId="3" applyNumberFormat="1" applyFill="1" applyBorder="1" applyAlignment="1" applyProtection="1">
      <alignment horizontal="left" vertical="center" wrapText="1"/>
      <protection locked="0"/>
    </xf>
    <xf numFmtId="166" fontId="3" fillId="0" borderId="0" xfId="0" applyNumberFormat="1" applyFont="1"/>
    <xf numFmtId="166"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6" fontId="3" fillId="42" borderId="2" xfId="0" applyNumberFormat="1" applyFont="1" applyFill="1" applyBorder="1"/>
    <xf numFmtId="0" fontId="4" fillId="0" borderId="0" xfId="0" applyFont="1" applyAlignment="1" applyProtection="1">
      <alignment vertical="top" wrapText="1"/>
      <protection locked="0"/>
    </xf>
    <xf numFmtId="0" fontId="33" fillId="0" borderId="0" xfId="9" applyFont="1" applyAlignment="1">
      <alignment horizontal="right" vertical="center"/>
    </xf>
    <xf numFmtId="0" fontId="3" fillId="0" borderId="0" xfId="0" applyFont="1" applyAlignment="1">
      <alignment vertical="center" wrapText="1"/>
    </xf>
    <xf numFmtId="0" fontId="3" fillId="0" borderId="45" xfId="0" applyFont="1" applyBorder="1" applyAlignment="1">
      <alignment horizontal="left" vertical="top" wrapText="1"/>
    </xf>
    <xf numFmtId="0" fontId="3" fillId="0" borderId="47" xfId="0" applyFont="1" applyBorder="1" applyAlignment="1">
      <alignment vertical="top"/>
    </xf>
    <xf numFmtId="0" fontId="3" fillId="0" borderId="34" xfId="0" applyFont="1" applyBorder="1" applyAlignment="1">
      <alignment vertical="top"/>
    </xf>
    <xf numFmtId="166" fontId="4" fillId="0" borderId="0" xfId="0" applyNumberFormat="1" applyFont="1"/>
    <xf numFmtId="0" fontId="3" fillId="0" borderId="62" xfId="0" applyFont="1" applyBorder="1"/>
    <xf numFmtId="0" fontId="3" fillId="0" borderId="63" xfId="0" applyFont="1" applyBorder="1" applyAlignment="1" applyProtection="1">
      <alignment vertical="top" wrapText="1"/>
      <protection locked="0"/>
    </xf>
    <xf numFmtId="0" fontId="3" fillId="0" borderId="64" xfId="0" applyFont="1" applyBorder="1" applyAlignment="1" applyProtection="1">
      <alignment vertical="top" wrapText="1"/>
      <protection locked="0"/>
    </xf>
    <xf numFmtId="0" fontId="3" fillId="0" borderId="65" xfId="0" applyFont="1" applyBorder="1" applyAlignment="1">
      <alignment vertical="center"/>
    </xf>
    <xf numFmtId="0" fontId="3" fillId="0" borderId="66" xfId="0" applyFont="1" applyBorder="1" applyAlignment="1">
      <alignment vertical="center"/>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67" xfId="0" applyFont="1" applyBorder="1"/>
    <xf numFmtId="0" fontId="4" fillId="0" borderId="8" xfId="0" applyFont="1" applyBorder="1"/>
    <xf numFmtId="0" fontId="3" fillId="0" borderId="62"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vertical="center"/>
    </xf>
    <xf numFmtId="166" fontId="3" fillId="0" borderId="60" xfId="0" applyNumberFormat="1" applyFont="1" applyBorder="1"/>
    <xf numFmtId="0" fontId="3" fillId="42" borderId="60" xfId="0" applyFont="1" applyFill="1" applyBorder="1"/>
    <xf numFmtId="0" fontId="3" fillId="42" borderId="62" xfId="0" applyFont="1" applyFill="1" applyBorder="1"/>
    <xf numFmtId="0" fontId="3" fillId="42" borderId="63" xfId="0" applyFont="1" applyFill="1" applyBorder="1"/>
    <xf numFmtId="166" fontId="3" fillId="42" borderId="61" xfId="0" applyNumberFormat="1" applyFont="1" applyFill="1" applyBorder="1"/>
    <xf numFmtId="0" fontId="3" fillId="42" borderId="61" xfId="0" applyFont="1" applyFill="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4" fontId="11" fillId="4" borderId="0" xfId="13" applyNumberFormat="1" applyFont="1" applyFill="1" applyProtection="1">
      <protection locked="0"/>
    </xf>
    <xf numFmtId="0" fontId="15" fillId="0" borderId="0" xfId="9" applyFont="1" applyAlignment="1">
      <alignment horizontal="left" vertical="top" wrapText="1"/>
    </xf>
    <xf numFmtId="0" fontId="7" fillId="0" borderId="69" xfId="0" applyFont="1" applyBorder="1" applyAlignment="1">
      <alignment vertical="center"/>
    </xf>
    <xf numFmtId="0" fontId="3" fillId="0" borderId="35" xfId="0" applyFont="1" applyBorder="1" applyAlignment="1">
      <alignment vertical="top"/>
    </xf>
    <xf numFmtId="0" fontId="33" fillId="0" borderId="35" xfId="0" applyFont="1" applyBorder="1" applyAlignment="1">
      <alignment vertical="center"/>
    </xf>
    <xf numFmtId="0" fontId="3" fillId="0" borderId="35" xfId="0" applyFont="1" applyBorder="1" applyAlignment="1">
      <alignment horizontal="right" vertical="top"/>
    </xf>
    <xf numFmtId="0" fontId="33" fillId="0" borderId="35" xfId="0" applyFont="1" applyBorder="1" applyAlignment="1">
      <alignment horizontal="left" vertical="top"/>
    </xf>
    <xf numFmtId="0" fontId="33" fillId="0" borderId="70" xfId="0" applyFont="1" applyBorder="1" applyAlignment="1">
      <alignment horizontal="left" vertical="top"/>
    </xf>
    <xf numFmtId="0" fontId="3" fillId="0" borderId="44" xfId="0" applyFont="1" applyBorder="1" applyAlignment="1">
      <alignment vertical="top"/>
    </xf>
    <xf numFmtId="0" fontId="33" fillId="0" borderId="68" xfId="0" applyFont="1" applyBorder="1" applyAlignment="1">
      <alignment horizontal="left" vertical="top"/>
    </xf>
    <xf numFmtId="0" fontId="22" fillId="13" borderId="69" xfId="7" applyFont="1" applyFill="1" applyBorder="1" applyAlignment="1">
      <alignment vertical="center"/>
    </xf>
    <xf numFmtId="0" fontId="7" fillId="0" borderId="35" xfId="0" applyFont="1" applyBorder="1" applyAlignment="1">
      <alignment vertical="top"/>
    </xf>
    <xf numFmtId="0" fontId="7" fillId="0" borderId="74" xfId="0" applyFont="1" applyBorder="1" applyAlignment="1">
      <alignment vertical="top"/>
    </xf>
    <xf numFmtId="0" fontId="3" fillId="6" borderId="35" xfId="7" applyFill="1" applyBorder="1" applyAlignment="1">
      <alignment horizontal="left" vertical="top" wrapText="1"/>
    </xf>
    <xf numFmtId="0" fontId="3" fillId="0" borderId="70" xfId="0" applyFont="1" applyBorder="1" applyAlignment="1">
      <alignment vertical="top"/>
    </xf>
    <xf numFmtId="0" fontId="4" fillId="0" borderId="44" xfId="0" applyFont="1" applyBorder="1" applyAlignment="1">
      <alignment vertical="top"/>
    </xf>
    <xf numFmtId="0" fontId="3" fillId="0" borderId="68" xfId="0" applyFont="1" applyBorder="1" applyAlignment="1">
      <alignment vertical="top"/>
    </xf>
    <xf numFmtId="0" fontId="4" fillId="0" borderId="68" xfId="0" applyFont="1" applyBorder="1" applyAlignment="1">
      <alignment wrapText="1"/>
    </xf>
    <xf numFmtId="0" fontId="30" fillId="0" borderId="68" xfId="0" applyFont="1" applyBorder="1" applyAlignment="1">
      <alignment vertical="top" wrapText="1"/>
    </xf>
    <xf numFmtId="0" fontId="0" fillId="0" borderId="71" xfId="0" applyBorder="1" applyAlignment="1">
      <alignment horizontal="left" vertical="top" wrapText="1"/>
    </xf>
    <xf numFmtId="0" fontId="0" fillId="0" borderId="72" xfId="0" applyBorder="1" applyAlignment="1">
      <alignment horizontal="left" vertical="top" wrapText="1"/>
    </xf>
    <xf numFmtId="0" fontId="3" fillId="0" borderId="72" xfId="0" applyFont="1" applyBorder="1" applyAlignment="1">
      <alignment horizontal="right" vertical="top"/>
    </xf>
    <xf numFmtId="0" fontId="3" fillId="0" borderId="72" xfId="0" applyFont="1" applyBorder="1" applyAlignment="1">
      <alignment vertical="top"/>
    </xf>
    <xf numFmtId="0" fontId="3" fillId="0" borderId="73" xfId="0" applyFont="1" applyBorder="1" applyAlignment="1">
      <alignment vertical="top"/>
    </xf>
    <xf numFmtId="7" fontId="3" fillId="9" borderId="23" xfId="7" applyNumberFormat="1" applyFill="1" applyBorder="1" applyAlignment="1">
      <alignment horizontal="right" vertical="center" wrapText="1"/>
    </xf>
    <xf numFmtId="9" fontId="3" fillId="0" borderId="23" xfId="0" applyNumberFormat="1" applyFont="1" applyBorder="1" applyAlignment="1">
      <alignment vertical="center"/>
    </xf>
    <xf numFmtId="169" fontId="3" fillId="9" borderId="23" xfId="7" applyNumberFormat="1" applyFill="1" applyBorder="1" applyAlignment="1">
      <alignment horizontal="right" vertical="center" wrapText="1"/>
    </xf>
    <xf numFmtId="0" fontId="3" fillId="0" borderId="24" xfId="7" applyBorder="1" applyAlignment="1" applyProtection="1">
      <alignment vertical="center"/>
      <protection locked="0"/>
    </xf>
    <xf numFmtId="9" fontId="3" fillId="0" borderId="0" xfId="0" applyNumberFormat="1" applyFont="1" applyAlignment="1">
      <alignment horizontal="right" vertical="center" wrapText="1"/>
    </xf>
    <xf numFmtId="0" fontId="4" fillId="0" borderId="53" xfId="0" applyFont="1" applyBorder="1" applyAlignment="1">
      <alignment vertical="top"/>
    </xf>
    <xf numFmtId="0" fontId="7" fillId="0" borderId="75" xfId="0" applyFont="1" applyBorder="1" applyAlignment="1">
      <alignment vertical="top"/>
    </xf>
    <xf numFmtId="0" fontId="7" fillId="0" borderId="76" xfId="0" applyFont="1" applyBorder="1" applyAlignment="1">
      <alignment vertical="top"/>
    </xf>
    <xf numFmtId="0" fontId="3" fillId="0" borderId="75" xfId="0" applyFont="1" applyBorder="1" applyAlignment="1">
      <alignment vertical="top"/>
    </xf>
    <xf numFmtId="0" fontId="0" fillId="0" borderId="75" xfId="0" applyBorder="1" applyAlignment="1">
      <alignment vertical="top"/>
    </xf>
    <xf numFmtId="0" fontId="0" fillId="0" borderId="76" xfId="0" applyBorder="1" applyAlignment="1">
      <alignment vertical="top"/>
    </xf>
    <xf numFmtId="0" fontId="3" fillId="6" borderId="77" xfId="7" applyFill="1" applyBorder="1" applyAlignment="1">
      <alignment horizontal="right" vertical="top"/>
    </xf>
    <xf numFmtId="0" fontId="3" fillId="0" borderId="76" xfId="0" applyFont="1" applyBorder="1" applyAlignment="1">
      <alignment vertical="top"/>
    </xf>
    <xf numFmtId="0" fontId="3" fillId="0" borderId="75" xfId="7" applyBorder="1" applyAlignment="1">
      <alignment vertical="top"/>
    </xf>
    <xf numFmtId="0" fontId="3" fillId="0" borderId="76" xfId="7" applyBorder="1" applyAlignment="1">
      <alignment vertical="top"/>
    </xf>
    <xf numFmtId="0" fontId="3" fillId="0" borderId="77" xfId="7" applyBorder="1" applyAlignment="1">
      <alignment horizontal="right" vertical="top"/>
    </xf>
    <xf numFmtId="9" fontId="3" fillId="0" borderId="78" xfId="0" applyNumberFormat="1" applyFont="1" applyBorder="1" applyAlignment="1">
      <alignment vertical="top" wrapText="1"/>
    </xf>
    <xf numFmtId="0" fontId="7" fillId="0" borderId="44" xfId="0" applyFont="1" applyBorder="1"/>
    <xf numFmtId="0" fontId="3" fillId="0" borderId="34" xfId="7" applyBorder="1" applyAlignment="1">
      <alignment wrapText="1"/>
    </xf>
    <xf numFmtId="0" fontId="3" fillId="0" borderId="24" xfId="7" applyBorder="1" applyAlignment="1">
      <alignment horizontal="right" wrapText="1"/>
    </xf>
    <xf numFmtId="0" fontId="3" fillId="7" borderId="0" xfId="0" applyFont="1" applyFill="1" applyProtection="1">
      <protection locked="0"/>
    </xf>
    <xf numFmtId="171"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71" fontId="3" fillId="0" borderId="0" xfId="0" applyNumberFormat="1" applyFont="1" applyAlignment="1">
      <alignment vertical="top"/>
    </xf>
    <xf numFmtId="171" fontId="3" fillId="0" borderId="0" xfId="0" applyNumberFormat="1" applyFont="1" applyAlignment="1">
      <alignment vertical="top" wrapText="1"/>
    </xf>
    <xf numFmtId="171" fontId="9" fillId="15" borderId="0" xfId="0" applyNumberFormat="1" applyFont="1" applyFill="1" applyAlignment="1">
      <alignment horizontal="center" vertical="top" wrapText="1"/>
    </xf>
    <xf numFmtId="0" fontId="3" fillId="14" borderId="0" xfId="7" applyFill="1" applyBorder="1" applyAlignment="1" applyProtection="1">
      <alignment horizontal="center" vertical="top" wrapText="1"/>
      <protection locked="0"/>
    </xf>
    <xf numFmtId="0" fontId="36" fillId="0" borderId="3" xfId="0" applyFont="1" applyBorder="1" applyAlignment="1">
      <alignment vertical="top" wrapText="1"/>
    </xf>
    <xf numFmtId="0" fontId="16" fillId="0" borderId="0" xfId="0" applyFont="1" applyAlignment="1">
      <alignment vertical="top"/>
    </xf>
    <xf numFmtId="0" fontId="39" fillId="0" borderId="0" xfId="0" applyFont="1" applyAlignment="1" applyProtection="1">
      <alignment horizontal="left"/>
      <protection locked="0"/>
    </xf>
    <xf numFmtId="0" fontId="33" fillId="0" borderId="0" xfId="0" applyFont="1" applyAlignment="1">
      <alignment horizontal="left" vertical="top" wrapText="1"/>
    </xf>
    <xf numFmtId="0" fontId="36" fillId="0" borderId="3" xfId="0" applyFont="1" applyBorder="1" applyAlignment="1">
      <alignment wrapText="1"/>
    </xf>
    <xf numFmtId="0" fontId="33" fillId="0" borderId="0" xfId="0" applyFont="1" applyAlignment="1">
      <alignment horizontal="left" wrapText="1"/>
    </xf>
    <xf numFmtId="0" fontId="3" fillId="0" borderId="82" xfId="0" applyFont="1" applyBorder="1"/>
    <xf numFmtId="0" fontId="3" fillId="0" borderId="83" xfId="0" applyFont="1" applyBorder="1"/>
    <xf numFmtId="0" fontId="53" fillId="0" borderId="2" xfId="0" applyFont="1" applyBorder="1" applyAlignment="1">
      <alignment vertical="center"/>
    </xf>
    <xf numFmtId="0" fontId="3" fillId="0" borderId="32" xfId="7" applyBorder="1" applyAlignment="1">
      <alignment vertical="top" wrapText="1"/>
    </xf>
    <xf numFmtId="0" fontId="3" fillId="0" borderId="0" xfId="7" applyBorder="1" applyAlignment="1">
      <alignment vertical="top" wrapText="1"/>
    </xf>
    <xf numFmtId="14" fontId="4" fillId="0" borderId="32" xfId="7" applyNumberFormat="1" applyFont="1" applyBorder="1" applyAlignment="1" applyProtection="1">
      <alignment vertical="center" wrapText="1"/>
      <protection locked="0"/>
    </xf>
    <xf numFmtId="14" fontId="4" fillId="0" borderId="0" xfId="7" applyNumberFormat="1" applyFont="1" applyBorder="1" applyAlignment="1" applyProtection="1">
      <alignment vertical="center" wrapText="1"/>
      <protection locked="0"/>
    </xf>
    <xf numFmtId="0" fontId="3" fillId="45" borderId="63" xfId="0" applyFont="1" applyFill="1" applyBorder="1"/>
    <xf numFmtId="0" fontId="30" fillId="7" borderId="1" xfId="9" applyFont="1" applyFill="1" applyBorder="1" applyAlignment="1" applyProtection="1">
      <alignment vertical="center"/>
      <protection locked="0"/>
    </xf>
    <xf numFmtId="9" fontId="3" fillId="7" borderId="78" xfId="0" applyNumberFormat="1" applyFont="1" applyFill="1" applyBorder="1" applyAlignment="1" applyProtection="1">
      <alignment horizontal="right" vertical="center" wrapText="1"/>
      <protection locked="0"/>
    </xf>
    <xf numFmtId="167" fontId="3" fillId="7" borderId="23" xfId="7" applyNumberFormat="1" applyFill="1" applyBorder="1" applyAlignment="1" applyProtection="1">
      <alignment vertical="center"/>
      <protection locked="0"/>
    </xf>
    <xf numFmtId="0" fontId="24" fillId="0" borderId="5" xfId="9" applyFont="1" applyBorder="1"/>
    <xf numFmtId="0" fontId="3" fillId="0" borderId="84" xfId="0" applyFont="1" applyBorder="1" applyProtection="1">
      <protection locked="0"/>
    </xf>
    <xf numFmtId="0" fontId="3" fillId="0" borderId="85"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3" fillId="0" borderId="0" xfId="0" applyFont="1" applyProtection="1">
      <protection locked="0"/>
    </xf>
    <xf numFmtId="0" fontId="3" fillId="0" borderId="87" xfId="0" applyFont="1" applyBorder="1" applyAlignment="1">
      <alignment horizontal="left" vertical="center"/>
    </xf>
    <xf numFmtId="0" fontId="3" fillId="0" borderId="88" xfId="0" applyFont="1" applyBorder="1"/>
    <xf numFmtId="0" fontId="3" fillId="0" borderId="89" xfId="0" applyFont="1" applyBorder="1"/>
    <xf numFmtId="0" fontId="3" fillId="0" borderId="90" xfId="0" applyFont="1" applyBorder="1"/>
    <xf numFmtId="0" fontId="3" fillId="45" borderId="0" xfId="0" applyFont="1" applyFill="1"/>
    <xf numFmtId="0" fontId="16" fillId="15" borderId="10" xfId="0" applyFont="1" applyFill="1" applyBorder="1" applyAlignment="1" applyProtection="1">
      <alignment vertical="top" wrapText="1"/>
      <protection locked="0"/>
    </xf>
    <xf numFmtId="0" fontId="3" fillId="8" borderId="1" xfId="1" applyFill="1" applyBorder="1" applyAlignment="1">
      <alignment horizontal="center" vertical="center" wrapText="1"/>
      <protection locked="0"/>
    </xf>
    <xf numFmtId="166" fontId="3" fillId="0" borderId="91" xfId="0" applyNumberFormat="1" applyFont="1" applyBorder="1"/>
    <xf numFmtId="0" fontId="3" fillId="0" borderId="92" xfId="0" applyFont="1" applyBorder="1"/>
    <xf numFmtId="0" fontId="3" fillId="0" borderId="93" xfId="0" applyFont="1" applyBorder="1" applyAlignment="1" applyProtection="1">
      <alignment vertical="top" wrapText="1"/>
      <protection locked="0"/>
    </xf>
    <xf numFmtId="0" fontId="3" fillId="0" borderId="94" xfId="0" applyFont="1" applyBorder="1" applyAlignment="1" applyProtection="1">
      <alignment vertical="top" wrapText="1"/>
      <protection locked="0"/>
    </xf>
    <xf numFmtId="0" fontId="33" fillId="15" borderId="0" xfId="0" applyFont="1" applyFill="1" applyAlignment="1">
      <alignment vertical="top"/>
    </xf>
    <xf numFmtId="0" fontId="4" fillId="0" borderId="0" xfId="0" applyFont="1" applyAlignment="1" applyProtection="1">
      <alignment horizontal="left" vertical="top" wrapText="1"/>
      <protection locked="0"/>
    </xf>
    <xf numFmtId="0" fontId="3" fillId="15" borderId="0" xfId="7" applyFill="1" applyBorder="1" applyAlignment="1" applyProtection="1">
      <alignment horizontal="left" vertical="top" wrapText="1"/>
      <protection locked="0"/>
    </xf>
    <xf numFmtId="0" fontId="3" fillId="0" borderId="0" xfId="6" applyFill="1" applyAlignment="1" applyProtection="1">
      <alignment horizontal="left" vertical="top" wrapText="1"/>
      <protection locked="0"/>
    </xf>
    <xf numFmtId="166" fontId="3" fillId="0" borderId="0" xfId="7" applyNumberFormat="1" applyBorder="1" applyAlignment="1" applyProtection="1">
      <alignment horizontal="left" vertical="top" wrapText="1"/>
      <protection locked="0"/>
    </xf>
    <xf numFmtId="0" fontId="3" fillId="0" borderId="0" xfId="0" applyFont="1" applyAlignment="1">
      <alignment horizontal="center" vertical="top" wrapText="1"/>
    </xf>
    <xf numFmtId="0" fontId="26" fillId="0" borderId="7" xfId="9" applyFont="1" applyBorder="1" applyAlignment="1">
      <alignment vertical="top" wrapText="1"/>
    </xf>
    <xf numFmtId="0" fontId="3" fillId="0" borderId="0" xfId="10" applyFill="1" applyBorder="1" applyAlignment="1">
      <alignment horizontal="left" vertical="top"/>
    </xf>
    <xf numFmtId="0" fontId="3" fillId="0" borderId="86" xfId="0" applyFont="1" applyBorder="1" applyAlignment="1">
      <alignment vertical="top"/>
    </xf>
    <xf numFmtId="0" fontId="3" fillId="0" borderId="32" xfId="7" applyFill="1" applyBorder="1" applyAlignment="1">
      <alignment vertical="top" wrapText="1"/>
    </xf>
    <xf numFmtId="0" fontId="3" fillId="0" borderId="0" xfId="7" applyFill="1" applyBorder="1" applyAlignment="1">
      <alignment vertical="top" wrapText="1"/>
    </xf>
    <xf numFmtId="14" fontId="4" fillId="0" borderId="32" xfId="7" applyNumberFormat="1" applyFont="1" applyFill="1" applyBorder="1" applyAlignment="1" applyProtection="1">
      <alignment vertical="center" wrapText="1"/>
      <protection locked="0"/>
    </xf>
    <xf numFmtId="14" fontId="4" fillId="0" borderId="0" xfId="7" applyNumberFormat="1" applyFont="1" applyFill="1" applyBorder="1" applyAlignment="1" applyProtection="1">
      <alignment vertical="center" wrapText="1"/>
      <protection locked="0"/>
    </xf>
    <xf numFmtId="0" fontId="32" fillId="0" borderId="0" xfId="0" applyFont="1" applyAlignment="1">
      <alignment horizontal="center" vertical="top"/>
    </xf>
    <xf numFmtId="0" fontId="3" fillId="0" borderId="17" xfId="7" applyFill="1" applyAlignment="1" applyProtection="1">
      <alignment horizontal="left" vertical="top" wrapText="1"/>
      <protection locked="0"/>
    </xf>
    <xf numFmtId="0" fontId="3" fillId="0" borderId="17" xfId="0" applyFont="1" applyBorder="1" applyAlignment="1" applyProtection="1">
      <alignment horizontal="left" vertical="top" wrapText="1"/>
      <protection locked="0"/>
    </xf>
    <xf numFmtId="0" fontId="3" fillId="0" borderId="2" xfId="0" applyFont="1" applyBorder="1" applyAlignment="1">
      <alignment vertical="center"/>
    </xf>
    <xf numFmtId="0" fontId="3" fillId="7" borderId="31" xfId="7" applyFill="1" applyBorder="1" applyAlignment="1" applyProtection="1">
      <alignment vertical="top" wrapText="1"/>
      <protection locked="0"/>
    </xf>
    <xf numFmtId="0" fontId="16" fillId="0" borderId="17" xfId="7" applyFont="1" applyFill="1" applyAlignment="1" applyProtection="1">
      <alignment vertical="top" wrapText="1"/>
      <protection locked="0"/>
    </xf>
    <xf numFmtId="0" fontId="9" fillId="0" borderId="0" xfId="0" applyFont="1" applyAlignment="1">
      <alignment horizontal="left" vertical="top" wrapText="1"/>
    </xf>
    <xf numFmtId="0" fontId="3" fillId="0" borderId="17" xfId="7" applyFill="1" applyAlignment="1" applyProtection="1">
      <alignment horizontal="center" vertical="center"/>
      <protection locked="0"/>
    </xf>
    <xf numFmtId="4" fontId="3" fillId="0" borderId="0" xfId="5" applyNumberFormat="1" applyFont="1" applyFill="1" applyAlignment="1">
      <alignment horizontal="right" vertical="center" wrapText="1"/>
    </xf>
    <xf numFmtId="0" fontId="3" fillId="0" borderId="0" xfId="0" applyFont="1" applyAlignment="1">
      <alignment horizontal="right" vertical="center"/>
    </xf>
    <xf numFmtId="0" fontId="3" fillId="15" borderId="62" xfId="0" applyFont="1" applyFill="1" applyBorder="1" applyAlignment="1">
      <alignment vertical="center"/>
    </xf>
    <xf numFmtId="0" fontId="3" fillId="15" borderId="63" xfId="0" applyFont="1" applyFill="1" applyBorder="1" applyAlignment="1">
      <alignment vertical="center"/>
    </xf>
    <xf numFmtId="0" fontId="3" fillId="7" borderId="17" xfId="7" applyFill="1" applyAlignment="1" applyProtection="1">
      <alignment horizontal="left" vertical="top" wrapText="1"/>
      <protection locked="0"/>
    </xf>
    <xf numFmtId="0" fontId="3" fillId="0" borderId="17" xfId="0" applyFont="1" applyBorder="1" applyAlignment="1" applyProtection="1">
      <alignment vertical="top" wrapText="1"/>
      <protection locked="0"/>
    </xf>
    <xf numFmtId="0" fontId="3" fillId="7" borderId="17" xfId="7" applyFill="1" applyAlignment="1" applyProtection="1">
      <alignment horizontal="center" vertical="center"/>
      <protection locked="0"/>
    </xf>
    <xf numFmtId="0" fontId="3" fillId="0" borderId="2" xfId="0" applyFont="1" applyBorder="1" applyAlignment="1">
      <alignment horizontal="left" vertical="center"/>
    </xf>
    <xf numFmtId="0" fontId="3" fillId="0" borderId="100" xfId="0" applyFont="1" applyBorder="1"/>
    <xf numFmtId="0" fontId="4" fillId="42" borderId="100" xfId="0" applyFont="1" applyFill="1" applyBorder="1" applyAlignment="1">
      <alignment horizontal="center"/>
    </xf>
    <xf numFmtId="0" fontId="3" fillId="45" borderId="100" xfId="0" applyFont="1" applyFill="1" applyBorder="1"/>
    <xf numFmtId="0" fontId="4" fillId="45" borderId="100" xfId="0" applyFont="1" applyFill="1" applyBorder="1" applyAlignment="1">
      <alignment horizontal="center"/>
    </xf>
    <xf numFmtId="0" fontId="4" fillId="45" borderId="2" xfId="0" applyFont="1" applyFill="1" applyBorder="1" applyAlignment="1">
      <alignment horizontal="center"/>
    </xf>
    <xf numFmtId="0" fontId="3" fillId="15" borderId="0" xfId="0" applyFont="1" applyFill="1"/>
    <xf numFmtId="0" fontId="4" fillId="15" borderId="2" xfId="0" applyFont="1" applyFill="1" applyBorder="1" applyAlignment="1">
      <alignment horizontal="center"/>
    </xf>
    <xf numFmtId="0" fontId="3" fillId="0" borderId="101" xfId="0" applyFont="1" applyBorder="1"/>
    <xf numFmtId="0" fontId="4" fillId="0" borderId="102" xfId="0" applyFont="1" applyBorder="1" applyAlignment="1">
      <alignment horizontal="center" vertical="center"/>
    </xf>
    <xf numFmtId="0" fontId="3" fillId="0" borderId="105" xfId="0" applyFont="1" applyBorder="1"/>
    <xf numFmtId="0" fontId="16" fillId="0" borderId="0" xfId="0" applyFont="1" applyAlignment="1">
      <alignment vertical="center" wrapText="1"/>
    </xf>
    <xf numFmtId="0" fontId="3" fillId="0" borderId="2" xfId="0" quotePrefix="1" applyFont="1" applyBorder="1"/>
    <xf numFmtId="0" fontId="3" fillId="8" borderId="1" xfId="0" applyFont="1" applyFill="1" applyBorder="1" applyAlignment="1" applyProtection="1">
      <alignment horizontal="center" vertical="center"/>
      <protection locked="0"/>
    </xf>
    <xf numFmtId="0" fontId="3" fillId="42" borderId="106" xfId="0" applyFont="1" applyFill="1" applyBorder="1"/>
    <xf numFmtId="0" fontId="3" fillId="0" borderId="9" xfId="0" applyFont="1" applyBorder="1" applyAlignment="1">
      <alignment horizontal="left" vertical="top" wrapText="1"/>
    </xf>
    <xf numFmtId="0" fontId="0" fillId="0" borderId="0" xfId="0" applyAlignment="1">
      <alignment vertical="top" wrapText="1"/>
    </xf>
    <xf numFmtId="0" fontId="3" fillId="0" borderId="0" xfId="0" applyFont="1" applyAlignment="1">
      <alignment horizontal="center" vertical="top"/>
    </xf>
    <xf numFmtId="0" fontId="16" fillId="42" borderId="10" xfId="0" applyFont="1" applyFill="1" applyBorder="1" applyAlignment="1" applyProtection="1">
      <alignment vertical="top" wrapText="1"/>
      <protection locked="0"/>
    </xf>
    <xf numFmtId="0" fontId="30" fillId="42" borderId="1" xfId="9" applyFont="1" applyFill="1" applyBorder="1" applyAlignment="1" applyProtection="1">
      <alignment vertical="center"/>
      <protection locked="0"/>
    </xf>
    <xf numFmtId="0" fontId="3" fillId="0" borderId="0" xfId="45" applyAlignment="1">
      <alignment vertical="top"/>
    </xf>
    <xf numFmtId="171" fontId="3" fillId="0" borderId="0" xfId="45" applyNumberFormat="1" applyAlignment="1">
      <alignment vertical="top"/>
    </xf>
    <xf numFmtId="0" fontId="3" fillId="0" borderId="0" xfId="45" applyAlignment="1" applyProtection="1">
      <alignment vertical="top"/>
      <protection locked="0"/>
    </xf>
    <xf numFmtId="0" fontId="33" fillId="0" borderId="0" xfId="45" applyFont="1" applyAlignment="1">
      <alignment vertical="top"/>
    </xf>
    <xf numFmtId="0" fontId="19" fillId="0" borderId="0" xfId="45" applyFont="1" applyAlignment="1" applyProtection="1">
      <alignment vertical="top"/>
      <protection locked="0"/>
    </xf>
    <xf numFmtId="49" fontId="3" fillId="0" borderId="0" xfId="45" applyNumberFormat="1" applyAlignment="1" applyProtection="1">
      <alignment vertical="top"/>
      <protection locked="0"/>
    </xf>
    <xf numFmtId="49" fontId="3" fillId="0" borderId="0" xfId="45" applyNumberFormat="1" applyAlignment="1">
      <alignment vertical="top"/>
    </xf>
    <xf numFmtId="0" fontId="34" fillId="0" borderId="0" xfId="45" applyFont="1" applyAlignment="1">
      <alignment vertical="top"/>
    </xf>
    <xf numFmtId="0" fontId="3" fillId="0" borderId="0" xfId="45" applyAlignment="1" applyProtection="1">
      <alignment horizontal="left" vertical="top"/>
      <protection locked="0"/>
    </xf>
    <xf numFmtId="0" fontId="3" fillId="0" borderId="0" xfId="45" applyAlignment="1">
      <alignment horizontal="left" vertical="top"/>
    </xf>
    <xf numFmtId="0" fontId="19" fillId="0" borderId="0" xfId="45" applyFont="1" applyAlignment="1">
      <alignment vertical="top"/>
    </xf>
    <xf numFmtId="0" fontId="3" fillId="0" borderId="0" xfId="45" applyAlignment="1">
      <alignment vertical="top" wrapText="1"/>
    </xf>
    <xf numFmtId="0" fontId="4" fillId="0" borderId="0" xfId="45" applyFont="1" applyAlignment="1" applyProtection="1">
      <alignment vertical="top"/>
      <protection locked="0"/>
    </xf>
    <xf numFmtId="0" fontId="4" fillId="0" borderId="0" xfId="45" applyFont="1" applyAlignment="1">
      <alignment vertical="top"/>
    </xf>
    <xf numFmtId="0" fontId="4" fillId="0" borderId="0" xfId="45" applyFont="1" applyAlignment="1">
      <alignment vertical="center"/>
    </xf>
    <xf numFmtId="164" fontId="32" fillId="0" borderId="0" xfId="5" applyFont="1" applyFill="1" applyBorder="1" applyAlignment="1">
      <alignment horizontal="right" vertical="top" wrapText="1"/>
    </xf>
    <xf numFmtId="0" fontId="4" fillId="0" borderId="0" xfId="45" applyFont="1" applyAlignment="1">
      <alignment horizontal="right" vertical="top"/>
    </xf>
    <xf numFmtId="0" fontId="4" fillId="0" borderId="0" xfId="45" applyFont="1" applyAlignment="1">
      <alignment horizontal="left" vertical="top" wrapText="1"/>
    </xf>
    <xf numFmtId="0" fontId="18" fillId="0" borderId="0" xfId="45" applyFont="1" applyAlignment="1">
      <alignment vertical="top" wrapText="1"/>
    </xf>
    <xf numFmtId="0" fontId="33" fillId="0" borderId="0" xfId="45" applyFont="1" applyAlignment="1">
      <alignment horizontal="right" vertical="top"/>
    </xf>
    <xf numFmtId="0" fontId="3" fillId="0" borderId="0" xfId="45" applyAlignment="1" applyProtection="1">
      <alignment vertical="top" wrapText="1"/>
      <protection locked="0"/>
    </xf>
    <xf numFmtId="49" fontId="3" fillId="0" borderId="0" xfId="7" applyNumberFormat="1" applyFill="1" applyBorder="1" applyAlignment="1" applyProtection="1">
      <alignment horizontal="left" vertical="top" wrapText="1"/>
      <protection locked="0"/>
    </xf>
    <xf numFmtId="0" fontId="9" fillId="0" borderId="0" xfId="45" applyFont="1" applyAlignment="1">
      <alignment horizontal="center" vertical="top" wrapText="1"/>
    </xf>
    <xf numFmtId="0" fontId="3" fillId="0" borderId="0" xfId="7" applyFill="1" applyBorder="1" applyAlignment="1">
      <alignment horizontal="left" vertical="top" wrapText="1"/>
    </xf>
    <xf numFmtId="0" fontId="18" fillId="0" borderId="0" xfId="45" applyFont="1" applyAlignment="1">
      <alignment horizontal="right" vertical="top"/>
    </xf>
    <xf numFmtId="0" fontId="3" fillId="0" borderId="0" xfId="45" applyAlignment="1">
      <alignment horizontal="left" vertical="top" wrapText="1"/>
    </xf>
    <xf numFmtId="49" fontId="3" fillId="0" borderId="0" xfId="6" applyNumberFormat="1" applyFill="1" applyBorder="1" applyAlignment="1">
      <alignment vertical="top"/>
    </xf>
    <xf numFmtId="0" fontId="3" fillId="0" borderId="0" xfId="45"/>
    <xf numFmtId="0" fontId="5" fillId="0" borderId="0" xfId="45" applyFont="1"/>
    <xf numFmtId="0" fontId="3" fillId="0" borderId="0" xfId="45" applyAlignment="1">
      <alignment horizontal="right" vertical="top"/>
    </xf>
    <xf numFmtId="0" fontId="3" fillId="0" borderId="0" xfId="7" applyFill="1" applyBorder="1" applyAlignment="1" applyProtection="1">
      <alignment horizontal="center" vertical="top" wrapText="1"/>
      <protection locked="0"/>
    </xf>
    <xf numFmtId="0" fontId="33" fillId="0" borderId="0" xfId="45" applyFont="1" applyAlignment="1">
      <alignment horizontal="center" vertical="top" wrapText="1"/>
    </xf>
    <xf numFmtId="0" fontId="3" fillId="0" borderId="0" xfId="7" applyFill="1" applyBorder="1" applyAlignment="1">
      <alignment horizontal="left" vertical="center" wrapText="1"/>
    </xf>
    <xf numFmtId="0" fontId="32" fillId="0" borderId="0" xfId="45" applyFont="1" applyAlignment="1">
      <alignment horizontal="left" vertical="top" wrapText="1"/>
    </xf>
    <xf numFmtId="4" fontId="3" fillId="0" borderId="0" xfId="5" applyNumberFormat="1" applyFill="1" applyBorder="1" applyAlignment="1">
      <alignment horizontal="right" vertical="center" wrapText="1"/>
    </xf>
    <xf numFmtId="0" fontId="4" fillId="0" borderId="0" xfId="45" applyFont="1" applyAlignment="1">
      <alignment horizontal="right" vertical="center"/>
    </xf>
    <xf numFmtId="0" fontId="33" fillId="0" borderId="0" xfId="45" applyFont="1" applyAlignment="1">
      <alignment horizontal="left" wrapText="1"/>
    </xf>
    <xf numFmtId="0" fontId="33" fillId="0" borderId="0" xfId="45" applyFont="1" applyAlignment="1">
      <alignment horizontal="left" vertical="top" wrapText="1"/>
    </xf>
    <xf numFmtId="171" fontId="9" fillId="0" borderId="0" xfId="45" applyNumberFormat="1" applyFont="1" applyAlignment="1">
      <alignment horizontal="center" vertical="top" wrapText="1"/>
    </xf>
    <xf numFmtId="0" fontId="3" fillId="0" borderId="0" xfId="45" applyAlignment="1">
      <alignment vertical="center"/>
    </xf>
    <xf numFmtId="0" fontId="24" fillId="0" borderId="0" xfId="46" applyFont="1"/>
    <xf numFmtId="0" fontId="3" fillId="0" borderId="0" xfId="45" applyAlignment="1" applyProtection="1">
      <alignment horizontal="center" vertical="center"/>
      <protection locked="0"/>
    </xf>
    <xf numFmtId="0" fontId="3" fillId="0" borderId="0" xfId="45" applyAlignment="1">
      <alignment horizontal="center" vertical="top" wrapText="1"/>
    </xf>
    <xf numFmtId="0" fontId="9" fillId="0" borderId="0" xfId="45" applyFont="1" applyAlignment="1">
      <alignment horizontal="center" wrapText="1"/>
    </xf>
    <xf numFmtId="0" fontId="26" fillId="0" borderId="0" xfId="46" applyFont="1" applyAlignment="1">
      <alignment vertical="top" wrapText="1"/>
    </xf>
    <xf numFmtId="0" fontId="36" fillId="0" borderId="0" xfId="45" applyFont="1" applyAlignment="1">
      <alignment vertical="top" wrapText="1"/>
    </xf>
    <xf numFmtId="0" fontId="39" fillId="0" borderId="0" xfId="45" applyFont="1" applyAlignment="1" applyProtection="1">
      <alignment horizontal="left"/>
      <protection locked="0"/>
    </xf>
    <xf numFmtId="0" fontId="36" fillId="0" borderId="0" xfId="45" applyFont="1" applyAlignment="1">
      <alignment wrapText="1"/>
    </xf>
    <xf numFmtId="0" fontId="5" fillId="0" borderId="0" xfId="45" applyFont="1" applyAlignment="1">
      <alignment vertical="top"/>
    </xf>
    <xf numFmtId="0" fontId="4" fillId="0" borderId="0" xfId="45" applyFont="1" applyAlignment="1" applyProtection="1">
      <alignment horizontal="left" vertical="top" wrapText="1"/>
      <protection locked="0"/>
    </xf>
    <xf numFmtId="0" fontId="4" fillId="0" borderId="0" xfId="45" applyFont="1" applyAlignment="1">
      <alignment vertical="top" wrapText="1"/>
    </xf>
    <xf numFmtId="171" fontId="9" fillId="15" borderId="0" xfId="45" applyNumberFormat="1" applyFont="1" applyFill="1" applyAlignment="1">
      <alignment horizontal="center" vertical="top" wrapText="1"/>
    </xf>
    <xf numFmtId="4" fontId="3" fillId="0" borderId="0" xfId="5" applyNumberFormat="1" applyFont="1" applyFill="1" applyBorder="1" applyAlignment="1">
      <alignment horizontal="right" vertical="center" wrapText="1"/>
    </xf>
    <xf numFmtId="0" fontId="3" fillId="0" borderId="0" xfId="45" applyAlignment="1">
      <alignment horizontal="right" vertical="center"/>
    </xf>
    <xf numFmtId="0" fontId="3" fillId="0" borderId="0" xfId="45" applyAlignment="1" applyProtection="1">
      <alignment horizontal="center" wrapText="1"/>
      <protection locked="0"/>
    </xf>
    <xf numFmtId="0" fontId="3" fillId="0" borderId="0" xfId="7" applyFill="1" applyBorder="1" applyAlignment="1" applyProtection="1">
      <alignment horizontal="center" wrapText="1"/>
      <protection locked="0"/>
    </xf>
    <xf numFmtId="0" fontId="3" fillId="0" borderId="0" xfId="7" applyFill="1" applyBorder="1" applyAlignment="1" applyProtection="1">
      <alignment horizontal="center" vertical="center"/>
      <protection locked="0"/>
    </xf>
    <xf numFmtId="0" fontId="3" fillId="0" borderId="0" xfId="7" applyFill="1" applyBorder="1" applyAlignment="1" applyProtection="1">
      <alignment vertical="top" wrapText="1"/>
      <protection locked="0"/>
    </xf>
    <xf numFmtId="0" fontId="9" fillId="0" borderId="0" xfId="45" applyFont="1" applyAlignment="1">
      <alignment horizontal="left" vertical="top" wrapText="1"/>
    </xf>
    <xf numFmtId="0" fontId="3" fillId="0" borderId="0" xfId="45" applyAlignment="1">
      <alignment horizontal="center" wrapText="1"/>
    </xf>
    <xf numFmtId="0" fontId="3" fillId="0" borderId="0" xfId="7" applyFill="1" applyBorder="1" applyAlignment="1">
      <alignment horizontal="center" wrapText="1"/>
    </xf>
    <xf numFmtId="0" fontId="3" fillId="0" borderId="0" xfId="45" applyAlignment="1" applyProtection="1">
      <alignment horizontal="left" vertical="top" wrapText="1"/>
      <protection locked="0"/>
    </xf>
    <xf numFmtId="0" fontId="16" fillId="0" borderId="0" xfId="7" applyFont="1" applyFill="1" applyBorder="1" applyAlignment="1" applyProtection="1">
      <alignment vertical="top" wrapText="1"/>
      <protection locked="0"/>
    </xf>
    <xf numFmtId="0" fontId="16" fillId="0" borderId="0" xfId="45" applyFont="1" applyAlignment="1">
      <alignment vertical="top"/>
    </xf>
    <xf numFmtId="0" fontId="3" fillId="0" borderId="0" xfId="45" applyAlignment="1">
      <alignment horizontal="right"/>
    </xf>
    <xf numFmtId="0" fontId="3" fillId="0" borderId="0" xfId="45" applyAlignment="1">
      <alignment vertical="center" wrapText="1"/>
    </xf>
    <xf numFmtId="0" fontId="16" fillId="0" borderId="0" xfId="45" applyFont="1" applyAlignment="1">
      <alignment vertical="center" wrapText="1"/>
    </xf>
    <xf numFmtId="0" fontId="3" fillId="0" borderId="0" xfId="10" applyFill="1" applyBorder="1" applyAlignment="1">
      <alignment horizontal="center" wrapText="1"/>
    </xf>
    <xf numFmtId="0" fontId="3" fillId="0" borderId="0" xfId="7" applyFill="1" applyBorder="1" applyAlignment="1" applyProtection="1">
      <alignment horizontal="left" vertical="top" wrapText="1"/>
      <protection locked="0"/>
    </xf>
    <xf numFmtId="0" fontId="5" fillId="0" borderId="0" xfId="45" applyFont="1" applyAlignment="1">
      <alignment horizontal="center" wrapText="1"/>
    </xf>
    <xf numFmtId="0" fontId="32" fillId="0" borderId="0" xfId="45" applyFont="1" applyAlignment="1">
      <alignment horizontal="center" vertical="top"/>
    </xf>
    <xf numFmtId="0" fontId="33" fillId="0" borderId="0" xfId="45" applyFont="1" applyAlignment="1">
      <alignment horizontal="left" vertical="top"/>
    </xf>
    <xf numFmtId="0" fontId="3" fillId="0" borderId="0" xfId="3" applyFill="1" applyBorder="1" applyAlignment="1" applyProtection="1">
      <alignment horizontal="center" wrapText="1"/>
      <protection locked="0"/>
    </xf>
    <xf numFmtId="0" fontId="4" fillId="0" borderId="0" xfId="45" applyFont="1" applyAlignment="1">
      <alignment horizontal="center" wrapText="1"/>
    </xf>
    <xf numFmtId="0" fontId="4" fillId="0" borderId="0" xfId="45" applyFont="1"/>
    <xf numFmtId="0" fontId="58" fillId="0" borderId="0" xfId="47" applyFont="1" applyAlignment="1">
      <alignment horizontal="center" wrapText="1"/>
    </xf>
    <xf numFmtId="166" fontId="3" fillId="0" borderId="0" xfId="7" applyNumberFormat="1" applyFill="1" applyBorder="1" applyAlignment="1" applyProtection="1">
      <alignment horizontal="left" vertical="top" wrapText="1"/>
      <protection locked="0"/>
    </xf>
    <xf numFmtId="166" fontId="3" fillId="0" borderId="0" xfId="7" applyNumberFormat="1" applyFill="1" applyBorder="1" applyAlignment="1" applyProtection="1">
      <alignment horizontal="center" wrapText="1"/>
      <protection locked="0"/>
    </xf>
    <xf numFmtId="0" fontId="3" fillId="0" borderId="0" xfId="6" applyFill="1" applyBorder="1" applyAlignment="1" applyProtection="1">
      <alignment horizontal="left" vertical="top" wrapText="1"/>
      <protection locked="0"/>
    </xf>
    <xf numFmtId="0" fontId="10" fillId="0" borderId="0" xfId="45" applyFont="1" applyAlignment="1">
      <alignment horizontal="center" wrapText="1"/>
    </xf>
    <xf numFmtId="0" fontId="58" fillId="0" borderId="0" xfId="47" applyFont="1" applyAlignment="1">
      <alignment horizontal="center"/>
    </xf>
    <xf numFmtId="0" fontId="12" fillId="0" borderId="0" xfId="3" applyFont="1" applyFill="1" applyBorder="1" applyAlignment="1">
      <alignment horizontal="left" vertical="top"/>
    </xf>
    <xf numFmtId="0" fontId="57" fillId="0" borderId="0" xfId="45" applyFont="1" applyAlignment="1">
      <alignment horizontal="center" wrapText="1"/>
    </xf>
    <xf numFmtId="0" fontId="3" fillId="0" borderId="0" xfId="45" applyAlignment="1">
      <alignment wrapText="1"/>
    </xf>
    <xf numFmtId="0" fontId="13" fillId="0" borderId="0" xfId="45" applyFont="1" applyAlignment="1">
      <alignment vertical="top"/>
    </xf>
    <xf numFmtId="0" fontId="56" fillId="0" borderId="0" xfId="45" applyFont="1" applyAlignment="1">
      <alignment horizontal="center" wrapText="1"/>
    </xf>
    <xf numFmtId="0" fontId="3" fillId="0" borderId="0" xfId="45" applyAlignment="1">
      <alignment horizontal="left" vertical="center" wrapText="1"/>
    </xf>
    <xf numFmtId="0" fontId="21" fillId="0" borderId="0" xfId="45" applyFont="1" applyAlignment="1">
      <alignment horizontal="left" vertical="center" wrapText="1"/>
    </xf>
    <xf numFmtId="0" fontId="5" fillId="0" borderId="0" xfId="0" applyFont="1" applyAlignment="1">
      <alignment vertical="center"/>
    </xf>
    <xf numFmtId="0" fontId="60" fillId="0" borderId="107" xfId="45" applyFont="1" applyBorder="1" applyAlignment="1">
      <alignment horizontal="left" vertical="center" wrapText="1"/>
    </xf>
    <xf numFmtId="0" fontId="60" fillId="0" borderId="107" xfId="45" applyFont="1" applyBorder="1" applyAlignment="1" applyProtection="1">
      <alignment horizontal="center" vertical="center" wrapText="1"/>
      <protection locked="0"/>
    </xf>
    <xf numFmtId="0" fontId="16" fillId="0" borderId="10" xfId="0" applyFont="1" applyBorder="1" applyAlignment="1" applyProtection="1">
      <alignment vertical="top" wrapText="1"/>
      <protection locked="0"/>
    </xf>
    <xf numFmtId="0" fontId="30" fillId="7" borderId="1" xfId="9" applyFont="1" applyFill="1" applyBorder="1" applyAlignment="1" applyProtection="1">
      <alignment horizontal="center" vertical="center"/>
      <protection locked="0"/>
    </xf>
    <xf numFmtId="0" fontId="5" fillId="0" borderId="107" xfId="47" applyFont="1" applyBorder="1" applyAlignment="1">
      <alignment horizontal="left" vertical="center" wrapText="1"/>
    </xf>
    <xf numFmtId="0" fontId="58" fillId="0" borderId="0" xfId="45" applyFont="1" applyAlignment="1">
      <alignment horizontal="center"/>
    </xf>
    <xf numFmtId="0" fontId="0" fillId="0" borderId="0" xfId="0"/>
    <xf numFmtId="0" fontId="58" fillId="0" borderId="0" xfId="47" applyFont="1" applyAlignment="1">
      <alignment horizontal="center"/>
    </xf>
    <xf numFmtId="0" fontId="60" fillId="0" borderId="0" xfId="47" applyFont="1" applyAlignment="1">
      <alignment horizontal="center"/>
    </xf>
    <xf numFmtId="0" fontId="21" fillId="0" borderId="0" xfId="47" applyFont="1" applyAlignment="1">
      <alignment horizontal="center" vertical="center"/>
    </xf>
    <xf numFmtId="0" fontId="60" fillId="0" borderId="0" xfId="47" applyFont="1" applyAlignment="1">
      <alignment horizontal="left" vertical="top" wrapText="1"/>
    </xf>
    <xf numFmtId="0" fontId="0" fillId="0" borderId="0" xfId="0" applyAlignment="1">
      <alignment horizontal="left" wrapText="1"/>
    </xf>
    <xf numFmtId="0" fontId="0" fillId="0" borderId="0" xfId="0" applyAlignment="1">
      <alignment horizontal="left" vertical="top" wrapText="1"/>
    </xf>
    <xf numFmtId="0" fontId="60" fillId="0" borderId="108" xfId="47" applyFont="1" applyBorder="1" applyAlignment="1">
      <alignment horizontal="left" vertical="center"/>
    </xf>
    <xf numFmtId="0" fontId="0" fillId="0" borderId="108" xfId="0" applyBorder="1" applyAlignment="1">
      <alignment vertical="center"/>
    </xf>
    <xf numFmtId="0" fontId="3" fillId="0" borderId="0" xfId="7" applyFill="1" applyBorder="1" applyAlignment="1">
      <alignment horizontal="left" vertical="top" wrapText="1"/>
    </xf>
    <xf numFmtId="0" fontId="55" fillId="0" borderId="0" xfId="45" applyFont="1" applyAlignment="1">
      <alignment horizontal="left" vertical="top" wrapText="1"/>
    </xf>
    <xf numFmtId="0" fontId="3" fillId="0" borderId="0" xfId="45" applyAlignment="1">
      <alignment vertical="top"/>
    </xf>
    <xf numFmtId="0" fontId="5" fillId="0" borderId="0" xfId="45" applyFont="1" applyAlignment="1">
      <alignment horizontal="left" vertical="top" wrapText="1"/>
    </xf>
    <xf numFmtId="0" fontId="3" fillId="0" borderId="0" xfId="45" applyAlignment="1" applyProtection="1">
      <alignment horizontal="left" vertical="top" wrapText="1"/>
      <protection locked="0"/>
    </xf>
    <xf numFmtId="0" fontId="3" fillId="0" borderId="0" xfId="45" applyAlignment="1" applyProtection="1">
      <alignment vertical="top" wrapText="1"/>
      <protection locked="0"/>
    </xf>
    <xf numFmtId="0" fontId="3" fillId="0" borderId="0" xfId="7" applyFill="1" applyBorder="1" applyAlignment="1" applyProtection="1">
      <alignment horizontal="left" vertical="top" wrapText="1"/>
      <protection locked="0"/>
    </xf>
    <xf numFmtId="49" fontId="3" fillId="0" borderId="0" xfId="7" applyNumberFormat="1" applyFill="1" applyBorder="1" applyAlignment="1" applyProtection="1">
      <alignment horizontal="left" vertical="top" wrapText="1"/>
      <protection locked="0"/>
    </xf>
    <xf numFmtId="0" fontId="3" fillId="0" borderId="0" xfId="7" applyFill="1" applyBorder="1" applyAlignment="1">
      <alignment horizontal="left" vertical="top"/>
    </xf>
    <xf numFmtId="49" fontId="3" fillId="0" borderId="0" xfId="7" applyNumberFormat="1" applyFill="1" applyBorder="1" applyAlignment="1" applyProtection="1">
      <alignment horizontal="left" vertical="top"/>
      <protection locked="0"/>
    </xf>
    <xf numFmtId="0" fontId="39" fillId="0" borderId="0" xfId="45" applyFont="1" applyAlignment="1">
      <alignment horizontal="right" vertical="top" wrapText="1"/>
    </xf>
    <xf numFmtId="0" fontId="3" fillId="0" borderId="0" xfId="45" applyAlignment="1">
      <alignment vertical="top" wrapText="1"/>
    </xf>
    <xf numFmtId="0" fontId="28" fillId="0" borderId="0" xfId="45" applyFont="1" applyAlignment="1" applyProtection="1">
      <alignment vertical="top" wrapText="1"/>
      <protection locked="0"/>
    </xf>
    <xf numFmtId="0" fontId="3" fillId="0" borderId="0" xfId="45" applyAlignment="1">
      <alignment horizontal="left" vertical="center" wrapText="1"/>
    </xf>
    <xf numFmtId="0" fontId="3" fillId="0" borderId="0" xfId="6" applyFill="1" applyBorder="1" applyAlignment="1" applyProtection="1">
      <alignment horizontal="left" vertical="top" wrapText="1"/>
      <protection locked="0"/>
    </xf>
    <xf numFmtId="0" fontId="3" fillId="0" borderId="0" xfId="45" applyAlignment="1" applyProtection="1">
      <alignment wrapText="1"/>
      <protection locked="0"/>
    </xf>
    <xf numFmtId="0" fontId="3" fillId="0" borderId="0" xfId="45" applyAlignment="1">
      <alignment horizontal="left" vertical="top" wrapText="1"/>
    </xf>
    <xf numFmtId="0" fontId="3" fillId="0" borderId="0" xfId="45" applyAlignment="1" applyProtection="1">
      <alignment horizontal="left" vertical="top"/>
      <protection locked="0"/>
    </xf>
    <xf numFmtId="164" fontId="32" fillId="0" borderId="0" xfId="5" applyFont="1" applyFill="1" applyBorder="1" applyAlignment="1">
      <alignment horizontal="right" vertical="top" wrapText="1"/>
    </xf>
    <xf numFmtId="164" fontId="4" fillId="0" borderId="0" xfId="5" applyFont="1" applyFill="1" applyBorder="1" applyAlignment="1">
      <alignment horizontal="center" vertical="center" wrapText="1"/>
    </xf>
    <xf numFmtId="0" fontId="4" fillId="0" borderId="0" xfId="45" applyFont="1" applyAlignment="1">
      <alignment horizontal="left" vertical="top" wrapText="1"/>
    </xf>
    <xf numFmtId="0" fontId="3" fillId="0" borderId="0" xfId="45" applyAlignment="1" applyProtection="1">
      <alignment horizontal="left" vertical="center" wrapText="1"/>
      <protection locked="0"/>
    </xf>
    <xf numFmtId="0" fontId="33" fillId="0" borderId="0" xfId="45" applyFont="1" applyAlignment="1">
      <alignment horizontal="left" vertical="top" wrapText="1"/>
    </xf>
    <xf numFmtId="0" fontId="5" fillId="0" borderId="0" xfId="45" applyFont="1" applyAlignment="1">
      <alignment horizontal="left" vertical="center" wrapText="1"/>
    </xf>
    <xf numFmtId="0" fontId="23" fillId="0" borderId="0" xfId="45" applyFont="1" applyAlignment="1">
      <alignment horizontal="left" vertical="top" wrapText="1"/>
    </xf>
    <xf numFmtId="0" fontId="23" fillId="0" borderId="0" xfId="45" applyFont="1" applyAlignment="1" applyProtection="1">
      <alignment horizontal="left" vertical="top" wrapText="1"/>
      <protection locked="0"/>
    </xf>
    <xf numFmtId="0" fontId="4" fillId="0" borderId="0" xfId="45" applyFont="1" applyAlignment="1" applyProtection="1">
      <alignment horizontal="left" vertical="top" wrapText="1"/>
      <protection locked="0"/>
    </xf>
    <xf numFmtId="0" fontId="36" fillId="0" borderId="0" xfId="45" applyFont="1" applyAlignment="1">
      <alignment vertical="top" wrapText="1"/>
    </xf>
    <xf numFmtId="0" fontId="33" fillId="0" borderId="0" xfId="45" applyFont="1" applyAlignment="1">
      <alignment vertical="top" wrapText="1"/>
    </xf>
    <xf numFmtId="0" fontId="7" fillId="0" borderId="0" xfId="45" applyFont="1" applyAlignment="1">
      <alignment horizontal="left" vertical="top" wrapText="1"/>
    </xf>
    <xf numFmtId="0" fontId="23" fillId="0" borderId="0" xfId="45" applyFont="1" applyAlignment="1" applyProtection="1">
      <alignment vertical="top" wrapText="1"/>
      <protection locked="0"/>
    </xf>
    <xf numFmtId="0" fontId="8" fillId="0" borderId="0" xfId="45" applyFont="1" applyAlignment="1" applyProtection="1">
      <alignment vertical="top" wrapText="1"/>
      <protection locked="0"/>
    </xf>
    <xf numFmtId="0" fontId="28" fillId="0" borderId="0" xfId="45" applyFont="1" applyAlignment="1" applyProtection="1">
      <alignment horizontal="left" vertical="top" wrapText="1"/>
      <protection locked="0"/>
    </xf>
    <xf numFmtId="0" fontId="26" fillId="0" borderId="0" xfId="46" applyFont="1" applyAlignment="1">
      <alignment horizontal="left" vertical="top" wrapText="1"/>
    </xf>
    <xf numFmtId="164" fontId="3" fillId="0" borderId="0" xfId="7" applyNumberFormat="1" applyFill="1" applyBorder="1" applyAlignment="1" applyProtection="1">
      <alignment horizontal="right" vertical="center" wrapText="1"/>
      <protection locked="0"/>
    </xf>
    <xf numFmtId="164" fontId="3" fillId="0" borderId="0" xfId="45" applyNumberFormat="1" applyAlignment="1" applyProtection="1">
      <alignment horizontal="right" vertical="center" wrapText="1"/>
      <protection locked="0"/>
    </xf>
    <xf numFmtId="164" fontId="3" fillId="0" borderId="0" xfId="5" applyFill="1" applyBorder="1" applyAlignment="1">
      <alignment horizontal="right" vertical="center" wrapText="1"/>
    </xf>
    <xf numFmtId="164" fontId="3" fillId="0" borderId="0" xfId="45" applyNumberFormat="1" applyAlignment="1">
      <alignment horizontal="right" vertical="center" wrapText="1"/>
    </xf>
    <xf numFmtId="0" fontId="3" fillId="0" borderId="0" xfId="45" applyAlignment="1">
      <alignment horizontal="center" vertical="top"/>
    </xf>
    <xf numFmtId="0" fontId="9" fillId="0" borderId="0" xfId="45" applyFont="1" applyAlignment="1">
      <alignment horizontal="center" vertical="top"/>
    </xf>
    <xf numFmtId="0" fontId="9" fillId="0" borderId="0" xfId="45" applyFont="1" applyAlignment="1">
      <alignment horizontal="right" vertical="center"/>
    </xf>
    <xf numFmtId="0" fontId="3" fillId="0" borderId="0" xfId="45" applyAlignment="1">
      <alignment horizontal="right" vertical="center"/>
    </xf>
    <xf numFmtId="164" fontId="3" fillId="0" borderId="0" xfId="7" applyNumberFormat="1" applyFill="1" applyBorder="1" applyAlignment="1" applyProtection="1">
      <alignment vertical="top" wrapText="1"/>
      <protection locked="0"/>
    </xf>
    <xf numFmtId="164" fontId="3" fillId="0" borderId="0" xfId="45" applyNumberFormat="1" applyAlignment="1" applyProtection="1">
      <alignment vertical="top" wrapText="1"/>
      <protection locked="0"/>
    </xf>
    <xf numFmtId="164" fontId="4" fillId="0" borderId="0" xfId="5" applyFont="1" applyFill="1" applyBorder="1" applyAlignment="1">
      <alignment horizontal="right" vertical="center" wrapText="1"/>
    </xf>
    <xf numFmtId="164" fontId="4" fillId="0" borderId="0" xfId="45" applyNumberFormat="1" applyFont="1" applyAlignment="1">
      <alignment horizontal="right" vertical="center"/>
    </xf>
    <xf numFmtId="0" fontId="7" fillId="0" borderId="0" xfId="45" applyFont="1" applyAlignment="1">
      <alignment horizontal="left" vertical="center" wrapText="1"/>
    </xf>
    <xf numFmtId="0" fontId="16" fillId="0" borderId="0" xfId="7" applyFont="1" applyFill="1" applyBorder="1" applyAlignment="1" applyProtection="1">
      <alignment horizontal="left" vertical="top" wrapText="1"/>
      <protection locked="0"/>
    </xf>
    <xf numFmtId="0" fontId="12" fillId="0" borderId="0" xfId="7" applyFont="1" applyFill="1" applyBorder="1" applyAlignment="1" applyProtection="1">
      <alignment horizontal="left" vertical="top" wrapText="1"/>
      <protection locked="0"/>
    </xf>
    <xf numFmtId="164" fontId="3" fillId="0" borderId="0" xfId="5" applyFill="1" applyBorder="1" applyAlignment="1">
      <alignment horizontal="right" vertical="top" wrapText="1"/>
    </xf>
    <xf numFmtId="164" fontId="3" fillId="0" borderId="0" xfId="45" applyNumberFormat="1" applyAlignment="1">
      <alignment horizontal="right" vertical="top" wrapText="1"/>
    </xf>
    <xf numFmtId="0" fontId="3" fillId="0" borderId="0" xfId="45" applyAlignment="1">
      <alignment horizontal="left" vertical="top"/>
    </xf>
    <xf numFmtId="0" fontId="3" fillId="0" borderId="0" xfId="7" applyFill="1" applyBorder="1" applyAlignment="1" applyProtection="1">
      <alignment horizontal="left" vertical="top"/>
      <protection locked="0"/>
    </xf>
    <xf numFmtId="0" fontId="3" fillId="0" borderId="0" xfId="11" applyFont="1" applyFill="1" applyBorder="1" applyAlignment="1">
      <alignment horizontal="left" vertical="top" wrapText="1"/>
    </xf>
    <xf numFmtId="14" fontId="4" fillId="0" borderId="0" xfId="7" applyNumberFormat="1" applyFont="1" applyFill="1" applyBorder="1" applyAlignment="1" applyProtection="1">
      <alignment horizontal="left" vertical="center" wrapText="1"/>
      <protection locked="0"/>
    </xf>
    <xf numFmtId="0" fontId="59" fillId="0" borderId="0" xfId="45" quotePrefix="1" applyFont="1" applyAlignment="1">
      <alignment horizontal="center" vertical="center" wrapText="1"/>
    </xf>
    <xf numFmtId="14" fontId="3" fillId="0" borderId="0" xfId="7" applyNumberFormat="1" applyFill="1" applyBorder="1" applyAlignment="1" applyProtection="1">
      <alignment horizontal="left" vertical="top" wrapText="1"/>
      <protection locked="0"/>
    </xf>
    <xf numFmtId="14" fontId="3" fillId="0" borderId="0" xfId="7" applyNumberFormat="1" applyFill="1" applyBorder="1" applyAlignment="1" applyProtection="1">
      <alignment horizontal="left" vertical="center" wrapText="1"/>
      <protection locked="0"/>
    </xf>
    <xf numFmtId="166" fontId="3" fillId="0" borderId="0" xfId="7" applyNumberFormat="1" applyFill="1" applyBorder="1" applyAlignment="1" applyProtection="1">
      <alignment horizontal="left" vertical="top" wrapText="1"/>
      <protection locked="0"/>
    </xf>
    <xf numFmtId="0" fontId="58" fillId="0" borderId="0" xfId="45" applyFont="1" applyAlignment="1">
      <alignment horizontal="center" vertical="center" wrapText="1"/>
    </xf>
    <xf numFmtId="0" fontId="23" fillId="43" borderId="34" xfId="0" applyFont="1" applyFill="1" applyBorder="1" applyAlignment="1">
      <alignment horizontal="left" vertical="top" wrapText="1"/>
    </xf>
    <xf numFmtId="0" fontId="0" fillId="0" borderId="27" xfId="0" applyBorder="1" applyAlignment="1">
      <alignment horizontal="left" vertical="top" wrapText="1"/>
    </xf>
    <xf numFmtId="0" fontId="0" fillId="0" borderId="20" xfId="0" applyBorder="1" applyAlignment="1">
      <alignment horizontal="left" vertical="top" wrapText="1"/>
    </xf>
    <xf numFmtId="0" fontId="0" fillId="0" borderId="22" xfId="0" applyBorder="1" applyAlignment="1">
      <alignment horizontal="left" vertical="top" wrapText="1"/>
    </xf>
    <xf numFmtId="0" fontId="0" fillId="0" borderId="18" xfId="0" applyBorder="1" applyAlignment="1">
      <alignment horizontal="left" vertical="top" wrapText="1"/>
    </xf>
    <xf numFmtId="0" fontId="0" fillId="0" borderId="24" xfId="0" applyBorder="1" applyAlignment="1">
      <alignment horizontal="left" vertical="top" wrapText="1"/>
    </xf>
    <xf numFmtId="0" fontId="0" fillId="0" borderId="42" xfId="0" applyBorder="1" applyAlignment="1">
      <alignment horizontal="left" vertical="top" wrapText="1"/>
    </xf>
    <xf numFmtId="0" fontId="0" fillId="0" borderId="25" xfId="0" applyBorder="1" applyAlignment="1">
      <alignment horizontal="left" vertical="top" wrapText="1"/>
    </xf>
    <xf numFmtId="0" fontId="0" fillId="7" borderId="9" xfId="0" applyFill="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3" fillId="7" borderId="30"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21" xfId="7"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3" fillId="0" borderId="21" xfId="7" applyFill="1" applyBorder="1" applyAlignment="1" applyProtection="1">
      <alignment horizontal="left" vertical="top" wrapText="1"/>
      <protection locked="0"/>
    </xf>
    <xf numFmtId="0" fontId="3" fillId="0" borderId="30"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164" fontId="3" fillId="0" borderId="21" xfId="7" applyNumberFormat="1" applyFill="1" applyBorder="1" applyAlignment="1" applyProtection="1">
      <alignment vertical="top" wrapText="1"/>
      <protection locked="0"/>
    </xf>
    <xf numFmtId="164" fontId="0" fillId="0" borderId="41" xfId="0" applyNumberFormat="1" applyBorder="1" applyAlignment="1" applyProtection="1">
      <alignment vertical="top" wrapText="1"/>
      <protection locked="0"/>
    </xf>
    <xf numFmtId="164" fontId="3" fillId="9" borderId="52" xfId="5" applyBorder="1" applyAlignment="1">
      <alignment horizontal="right" vertical="top" wrapText="1"/>
    </xf>
    <xf numFmtId="164" fontId="0" fillId="9" borderId="49" xfId="0" applyNumberFormat="1" applyFill="1" applyBorder="1" applyAlignment="1">
      <alignment horizontal="right" vertical="top" wrapText="1"/>
    </xf>
    <xf numFmtId="164" fontId="3" fillId="0" borderId="21" xfId="7" applyNumberFormat="1" applyFill="1" applyBorder="1" applyAlignment="1" applyProtection="1">
      <alignment horizontal="right" vertical="center" wrapText="1"/>
      <protection locked="0"/>
    </xf>
    <xf numFmtId="164" fontId="0" fillId="0" borderId="41" xfId="0" applyNumberFormat="1" applyBorder="1" applyAlignment="1" applyProtection="1">
      <alignment horizontal="right" vertical="center" wrapText="1"/>
      <protection locked="0"/>
    </xf>
    <xf numFmtId="164" fontId="4" fillId="9" borderId="21" xfId="5" applyFont="1" applyBorder="1" applyAlignment="1">
      <alignment horizontal="center" vertical="center" wrapText="1"/>
    </xf>
    <xf numFmtId="164" fontId="4" fillId="9" borderId="31" xfId="5" applyFont="1" applyBorder="1" applyAlignment="1">
      <alignment horizontal="center" vertical="center" wrapText="1"/>
    </xf>
    <xf numFmtId="164" fontId="3" fillId="9" borderId="98" xfId="5" applyBorder="1" applyAlignment="1">
      <alignment horizontal="right" vertical="center" wrapText="1"/>
    </xf>
    <xf numFmtId="164" fontId="0" fillId="9" borderId="99" xfId="0" applyNumberFormat="1" applyFill="1" applyBorder="1" applyAlignment="1">
      <alignment horizontal="right" vertical="center" wrapText="1"/>
    </xf>
    <xf numFmtId="0" fontId="3" fillId="0" borderId="30" xfId="7" applyFill="1" applyBorder="1" applyAlignment="1" applyProtection="1">
      <alignment horizontal="left" vertical="top" wrapText="1"/>
      <protection locked="0"/>
    </xf>
    <xf numFmtId="0" fontId="3" fillId="0" borderId="31" xfId="7" applyFill="1" applyBorder="1" applyAlignment="1" applyProtection="1">
      <alignment horizontal="left" vertical="top" wrapText="1"/>
      <protection locked="0"/>
    </xf>
    <xf numFmtId="0" fontId="16" fillId="0" borderId="21" xfId="7" applyFont="1" applyFill="1" applyBorder="1" applyAlignment="1" applyProtection="1">
      <alignment horizontal="left" vertical="top" wrapText="1"/>
      <protection locked="0"/>
    </xf>
    <xf numFmtId="0" fontId="16" fillId="0" borderId="30" xfId="7" applyFont="1" applyFill="1" applyBorder="1" applyAlignment="1" applyProtection="1">
      <alignment horizontal="left" vertical="top" wrapText="1"/>
      <protection locked="0"/>
    </xf>
    <xf numFmtId="0" fontId="16" fillId="0" borderId="31" xfId="7" applyFont="1" applyFill="1" applyBorder="1" applyAlignment="1" applyProtection="1">
      <alignment horizontal="left" vertical="top" wrapText="1"/>
      <protection locked="0"/>
    </xf>
    <xf numFmtId="0" fontId="3" fillId="0" borderId="21" xfId="7" applyFill="1" applyBorder="1" applyAlignment="1">
      <alignment horizontal="left" vertical="top" wrapText="1"/>
    </xf>
    <xf numFmtId="0" fontId="0" fillId="0" borderId="31" xfId="0" applyBorder="1" applyAlignment="1">
      <alignment horizontal="left" vertical="top" wrapText="1"/>
    </xf>
    <xf numFmtId="0" fontId="9" fillId="0" borderId="0" xfId="0" applyFont="1" applyAlignment="1">
      <alignment horizontal="center" vertical="top"/>
    </xf>
    <xf numFmtId="0" fontId="0" fillId="0" borderId="0" xfId="0" applyAlignment="1">
      <alignment horizontal="center" vertical="top"/>
    </xf>
    <xf numFmtId="49" fontId="3" fillId="7" borderId="21"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0" fontId="3" fillId="0" borderId="17" xfId="7" applyAlignment="1">
      <alignment horizontal="left" vertical="top" wrapText="1"/>
    </xf>
    <xf numFmtId="0" fontId="3" fillId="6" borderId="0" xfId="7" applyFill="1" applyBorder="1" applyAlignment="1">
      <alignment horizontal="left" vertical="top" wrapText="1"/>
    </xf>
    <xf numFmtId="49" fontId="3" fillId="7" borderId="17" xfId="7" applyNumberFormat="1" applyFill="1" applyAlignment="1" applyProtection="1">
      <alignment horizontal="left" vertical="top"/>
      <protection locked="0"/>
    </xf>
    <xf numFmtId="164" fontId="32" fillId="0" borderId="0" xfId="5" applyFont="1" applyFill="1" applyAlignment="1">
      <alignment horizontal="right" vertical="top" wrapText="1"/>
    </xf>
    <xf numFmtId="49" fontId="3" fillId="8" borderId="21"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0" fontId="55" fillId="0" borderId="0" xfId="0" applyFont="1" applyAlignment="1">
      <alignment horizontal="left" vertical="top" wrapText="1"/>
    </xf>
    <xf numFmtId="0" fontId="0" fillId="0" borderId="0" xfId="0" applyAlignment="1">
      <alignment vertical="top"/>
    </xf>
    <xf numFmtId="0" fontId="3" fillId="0" borderId="21" xfId="7" applyBorder="1" applyAlignment="1">
      <alignment horizontal="left" vertical="top" wrapText="1"/>
    </xf>
    <xf numFmtId="0" fontId="3" fillId="0" borderId="30" xfId="7" applyBorder="1" applyAlignment="1">
      <alignment horizontal="left" vertical="top" wrapText="1"/>
    </xf>
    <xf numFmtId="0" fontId="3" fillId="0" borderId="31" xfId="7" applyBorder="1" applyAlignment="1">
      <alignment horizontal="left" vertical="top" wrapText="1"/>
    </xf>
    <xf numFmtId="0" fontId="3" fillId="12" borderId="48" xfId="6" applyBorder="1" applyAlignment="1" applyProtection="1">
      <alignment horizontal="left" vertical="top" wrapText="1"/>
      <protection locked="0"/>
    </xf>
    <xf numFmtId="0" fontId="3"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9" xfId="0" applyBorder="1" applyAlignment="1" applyProtection="1">
      <alignment wrapText="1"/>
      <protection locked="0"/>
    </xf>
    <xf numFmtId="0" fontId="3" fillId="12" borderId="32"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5" xfId="0" applyBorder="1" applyAlignment="1" applyProtection="1">
      <alignment wrapText="1"/>
      <protection locked="0"/>
    </xf>
    <xf numFmtId="0" fontId="0" fillId="0" borderId="40"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5" fillId="0" borderId="0" xfId="0" applyFont="1" applyAlignment="1">
      <alignment horizontal="left" vertical="top" wrapText="1"/>
    </xf>
    <xf numFmtId="0" fontId="28" fillId="15" borderId="7" xfId="0" applyFont="1" applyFill="1" applyBorder="1" applyAlignment="1" applyProtection="1">
      <alignment horizontal="left" vertical="top" wrapText="1"/>
      <protection locked="0"/>
    </xf>
    <xf numFmtId="0" fontId="3" fillId="0" borderId="12" xfId="0" applyFont="1" applyBorder="1" applyAlignment="1">
      <alignment vertical="top" wrapText="1"/>
    </xf>
    <xf numFmtId="0" fontId="3" fillId="0" borderId="13" xfId="0" applyFont="1" applyBorder="1" applyAlignment="1">
      <alignment vertical="top" wrapText="1"/>
    </xf>
    <xf numFmtId="0" fontId="23"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3" fillId="7" borderId="24" xfId="0" applyFont="1" applyFill="1" applyBorder="1" applyAlignment="1" applyProtection="1">
      <alignment horizontal="left" vertical="center" wrapText="1"/>
      <protection locked="0"/>
    </xf>
    <xf numFmtId="0" fontId="3" fillId="7" borderId="42" xfId="0" applyFont="1" applyFill="1" applyBorder="1" applyAlignment="1" applyProtection="1">
      <alignment horizontal="left" vertical="center" wrapText="1"/>
      <protection locked="0"/>
    </xf>
    <xf numFmtId="0" fontId="3" fillId="7" borderId="25" xfId="0" applyFont="1" applyFill="1" applyBorder="1" applyAlignment="1" applyProtection="1">
      <alignment horizontal="left" vertical="center" wrapText="1"/>
      <protection locked="0"/>
    </xf>
    <xf numFmtId="0" fontId="4" fillId="7" borderId="34" xfId="0" applyFont="1" applyFill="1" applyBorder="1" applyAlignment="1" applyProtection="1">
      <alignment horizontal="left" vertical="top" wrapText="1"/>
      <protection locked="0"/>
    </xf>
    <xf numFmtId="0" fontId="3" fillId="7" borderId="27"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3" fillId="7" borderId="42"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104" xfId="0" applyFont="1" applyFill="1" applyBorder="1" applyAlignment="1" applyProtection="1">
      <alignment horizontal="left" vertical="top" wrapText="1"/>
      <protection locked="0"/>
    </xf>
    <xf numFmtId="0" fontId="3" fillId="7" borderId="103" xfId="0" applyFont="1" applyFill="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3" fillId="7" borderId="7" xfId="0" applyFont="1" applyFill="1" applyBorder="1" applyAlignment="1" applyProtection="1">
      <alignment vertical="top" wrapText="1"/>
      <protection locked="0"/>
    </xf>
    <xf numFmtId="0" fontId="3" fillId="7" borderId="12"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9" fillId="0" borderId="0" xfId="0" applyFont="1" applyAlignment="1">
      <alignment horizontal="right" vertical="center"/>
    </xf>
    <xf numFmtId="0" fontId="0" fillId="0" borderId="0" xfId="0" applyAlignment="1">
      <alignment horizontal="right" vertical="center"/>
    </xf>
    <xf numFmtId="0" fontId="3" fillId="0" borderId="48" xfId="0" applyFont="1" applyBorder="1" applyAlignment="1">
      <alignment horizontal="left" vertical="top"/>
    </xf>
    <xf numFmtId="0" fontId="3" fillId="0" borderId="49" xfId="0" applyFont="1" applyBorder="1" applyAlignment="1">
      <alignment horizontal="left" vertical="top"/>
    </xf>
    <xf numFmtId="0" fontId="0" fillId="0" borderId="30" xfId="0" applyBorder="1" applyAlignment="1">
      <alignment horizontal="left" vertical="top" wrapText="1"/>
    </xf>
    <xf numFmtId="0" fontId="3" fillId="0" borderId="21" xfId="0" applyFont="1" applyBorder="1" applyAlignment="1">
      <alignment horizontal="left" vertical="top" wrapText="1"/>
    </xf>
    <xf numFmtId="0" fontId="5" fillId="0" borderId="28" xfId="0" applyFont="1" applyBorder="1" applyAlignment="1">
      <alignment horizontal="left" vertical="top" wrapText="1"/>
    </xf>
    <xf numFmtId="0" fontId="59" fillId="0" borderId="0" xfId="0" quotePrefix="1" applyFont="1" applyAlignment="1">
      <alignment horizontal="center" vertical="center" wrapText="1"/>
    </xf>
    <xf numFmtId="0" fontId="59" fillId="0" borderId="28" xfId="0" quotePrefix="1" applyFont="1" applyBorder="1" applyAlignment="1">
      <alignment horizontal="center" vertical="center" wrapText="1"/>
    </xf>
    <xf numFmtId="0" fontId="12" fillId="0" borderId="21" xfId="7" applyFont="1" applyFill="1" applyBorder="1" applyAlignment="1" applyProtection="1">
      <alignment horizontal="left" vertical="top" wrapText="1"/>
      <protection locked="0"/>
    </xf>
    <xf numFmtId="0" fontId="12" fillId="0" borderId="30" xfId="7" applyFont="1" applyFill="1" applyBorder="1" applyAlignment="1" applyProtection="1">
      <alignment horizontal="left" vertical="top" wrapText="1"/>
      <protection locked="0"/>
    </xf>
    <xf numFmtId="0" fontId="12" fillId="0" borderId="31" xfId="7" applyFont="1" applyFill="1" applyBorder="1" applyAlignment="1" applyProtection="1">
      <alignment horizontal="left" vertical="top" wrapText="1"/>
      <protection locked="0"/>
    </xf>
    <xf numFmtId="0" fontId="39" fillId="0" borderId="0" xfId="0" applyFont="1" applyAlignment="1">
      <alignment horizontal="right" vertical="top" wrapText="1"/>
    </xf>
    <xf numFmtId="49" fontId="3" fillId="8" borderId="48" xfId="7" applyNumberFormat="1" applyFill="1" applyBorder="1" applyAlignment="1" applyProtection="1">
      <alignment horizontal="left" vertical="top"/>
      <protection locked="0"/>
    </xf>
    <xf numFmtId="49" fontId="3" fillId="8" borderId="26" xfId="7" applyNumberFormat="1" applyFill="1" applyBorder="1" applyAlignment="1" applyProtection="1">
      <alignment horizontal="left" vertical="top"/>
      <protection locked="0"/>
    </xf>
    <xf numFmtId="49" fontId="3" fillId="8" borderId="49" xfId="7" applyNumberFormat="1" applyFill="1" applyBorder="1" applyAlignment="1" applyProtection="1">
      <alignment horizontal="left" vertical="top"/>
      <protection locked="0"/>
    </xf>
    <xf numFmtId="49" fontId="3" fillId="8" borderId="40"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0" fontId="3" fillId="0" borderId="21" xfId="7" applyBorder="1" applyAlignment="1">
      <alignment horizontal="left" vertical="top"/>
    </xf>
    <xf numFmtId="0" fontId="3" fillId="0" borderId="30" xfId="7" applyBorder="1" applyAlignment="1">
      <alignment horizontal="left" vertical="top"/>
    </xf>
    <xf numFmtId="0" fontId="3" fillId="0" borderId="31" xfId="7" applyBorder="1" applyAlignment="1">
      <alignment horizontal="left" vertical="top"/>
    </xf>
    <xf numFmtId="0" fontId="3" fillId="0" borderId="30" xfId="0" applyFont="1" applyBorder="1" applyAlignment="1">
      <alignment horizontal="left" vertical="center" wrapText="1"/>
    </xf>
    <xf numFmtId="0" fontId="3" fillId="0" borderId="48" xfId="7" applyBorder="1" applyAlignment="1">
      <alignment horizontal="left" vertical="top" wrapText="1"/>
    </xf>
    <xf numFmtId="0" fontId="3" fillId="0" borderId="26" xfId="7" applyBorder="1" applyAlignment="1">
      <alignment horizontal="left" vertical="top" wrapText="1"/>
    </xf>
    <xf numFmtId="0" fontId="0" fillId="0" borderId="49" xfId="0" applyBorder="1" applyAlignment="1">
      <alignment vertical="top" wrapText="1"/>
    </xf>
    <xf numFmtId="0" fontId="3" fillId="0" borderId="40" xfId="7" applyBorder="1" applyAlignment="1">
      <alignment horizontal="left" vertical="top" wrapText="1"/>
    </xf>
    <xf numFmtId="0" fontId="3" fillId="0" borderId="28" xfId="7" applyBorder="1" applyAlignment="1">
      <alignment horizontal="left" vertical="top" wrapText="1"/>
    </xf>
    <xf numFmtId="0" fontId="0" fillId="0" borderId="29" xfId="0" applyBorder="1" applyAlignment="1">
      <alignment vertical="top" wrapText="1"/>
    </xf>
    <xf numFmtId="0" fontId="3" fillId="6" borderId="0" xfId="0" applyFont="1" applyFill="1" applyAlignment="1">
      <alignment horizontal="left" vertical="top" wrapText="1"/>
    </xf>
    <xf numFmtId="0" fontId="0" fillId="0" borderId="41" xfId="0" applyBorder="1" applyAlignment="1">
      <alignment vertical="top"/>
    </xf>
    <xf numFmtId="166" fontId="3" fillId="46" borderId="50" xfId="7" applyNumberFormat="1" applyFill="1" applyBorder="1" applyAlignment="1" applyProtection="1">
      <alignment horizontal="left" vertical="top" wrapText="1"/>
      <protection locked="0"/>
    </xf>
    <xf numFmtId="0" fontId="3" fillId="0" borderId="51" xfId="7" applyBorder="1" applyAlignment="1">
      <alignment horizontal="left" vertical="top" wrapText="1"/>
    </xf>
    <xf numFmtId="0" fontId="3" fillId="12" borderId="4" xfId="6" applyBorder="1" applyAlignment="1" applyProtection="1">
      <alignment horizontal="left" vertical="top" wrapText="1"/>
      <protection locked="0"/>
    </xf>
    <xf numFmtId="0" fontId="3" fillId="12" borderId="17" xfId="7" applyFill="1" applyAlignment="1" applyProtection="1">
      <alignment horizontal="left" vertical="top" wrapText="1"/>
      <protection locked="0"/>
    </xf>
    <xf numFmtId="0" fontId="3" fillId="12" borderId="17" xfId="7" applyFill="1" applyAlignment="1" applyProtection="1">
      <alignment horizontal="left" vertical="top"/>
      <protection locked="0"/>
    </xf>
    <xf numFmtId="0" fontId="3" fillId="0" borderId="17" xfId="11" applyFont="1" applyAlignment="1">
      <alignment horizontal="left" vertical="top" wrapText="1"/>
    </xf>
    <xf numFmtId="14" fontId="3" fillId="7" borderId="21" xfId="7" applyNumberFormat="1" applyFill="1" applyBorder="1" applyAlignment="1" applyProtection="1">
      <alignment horizontal="left" vertical="center" wrapText="1"/>
      <protection locked="0"/>
    </xf>
    <xf numFmtId="14" fontId="3" fillId="7" borderId="31" xfId="7" applyNumberFormat="1" applyFill="1" applyBorder="1" applyAlignment="1" applyProtection="1">
      <alignment horizontal="left" vertical="center" wrapText="1"/>
      <protection locked="0"/>
    </xf>
    <xf numFmtId="0" fontId="3" fillId="12" borderId="14"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1" xfId="6" applyBorder="1" applyAlignment="1" applyProtection="1">
      <alignment horizontal="left" vertical="top" wrapText="1"/>
      <protection locked="0"/>
    </xf>
    <xf numFmtId="166" fontId="3" fillId="8" borderId="50"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protection locked="0"/>
    </xf>
    <xf numFmtId="0" fontId="3" fillId="15" borderId="40" xfId="7" applyFill="1" applyBorder="1" applyAlignment="1" applyProtection="1">
      <alignment horizontal="left" vertical="top" wrapText="1"/>
      <protection locked="0"/>
    </xf>
    <xf numFmtId="0" fontId="3" fillId="15" borderId="28"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166" fontId="3" fillId="8" borderId="40" xfId="7" applyNumberFormat="1" applyFill="1" applyBorder="1" applyAlignment="1" applyProtection="1">
      <alignment horizontal="left" vertical="top" wrapText="1"/>
      <protection locked="0"/>
    </xf>
    <xf numFmtId="166" fontId="3" fillId="8" borderId="28" xfId="7" applyNumberFormat="1" applyFill="1" applyBorder="1" applyAlignment="1" applyProtection="1">
      <alignment horizontal="left" vertical="top" wrapText="1"/>
      <protection locked="0"/>
    </xf>
    <xf numFmtId="166" fontId="3" fillId="8" borderId="29" xfId="7" applyNumberFormat="1" applyFill="1" applyBorder="1" applyAlignment="1" applyProtection="1">
      <alignment horizontal="left" vertical="top" wrapText="1"/>
      <protection locked="0"/>
    </xf>
    <xf numFmtId="0" fontId="3" fillId="0" borderId="49" xfId="7" applyBorder="1" applyAlignment="1">
      <alignment horizontal="left" vertical="top" wrapText="1"/>
    </xf>
    <xf numFmtId="0" fontId="3" fillId="0" borderId="0" xfId="7" applyBorder="1" applyAlignment="1">
      <alignment horizontal="left" vertical="top" wrapText="1"/>
    </xf>
    <xf numFmtId="0" fontId="21" fillId="0" borderId="0" xfId="0" applyFont="1" applyAlignment="1">
      <alignment horizontal="left" vertical="center"/>
    </xf>
    <xf numFmtId="0" fontId="3" fillId="0" borderId="0" xfId="0" applyFont="1" applyAlignment="1">
      <alignment horizontal="left" vertical="center"/>
    </xf>
    <xf numFmtId="0" fontId="3" fillId="0" borderId="0" xfId="0" applyFont="1"/>
    <xf numFmtId="0" fontId="16" fillId="44" borderId="15" xfId="6" applyFont="1" applyFill="1" applyBorder="1" applyAlignment="1">
      <alignment horizontal="left" vertical="top" wrapText="1"/>
    </xf>
    <xf numFmtId="0" fontId="16" fillId="44" borderId="9" xfId="6" applyFont="1" applyFill="1" applyBorder="1" applyAlignment="1">
      <alignment horizontal="left" vertical="top" wrapText="1"/>
    </xf>
    <xf numFmtId="0" fontId="16" fillId="44" borderId="14" xfId="6" applyFont="1" applyFill="1" applyBorder="1" applyAlignment="1">
      <alignment horizontal="left" vertical="top" wrapText="1"/>
    </xf>
    <xf numFmtId="0" fontId="16" fillId="44" borderId="3" xfId="6" applyFont="1" applyFill="1" applyBorder="1" applyAlignment="1">
      <alignment horizontal="left" vertical="top" wrapText="1"/>
    </xf>
    <xf numFmtId="0" fontId="16" fillId="8" borderId="9" xfId="3" applyFont="1" applyBorder="1" applyAlignment="1">
      <alignment horizontal="left" vertical="top" wrapText="1"/>
    </xf>
    <xf numFmtId="0" fontId="16" fillId="8" borderId="10" xfId="3" applyFont="1" applyBorder="1" applyAlignment="1">
      <alignment horizontal="left" vertical="top" wrapText="1"/>
    </xf>
    <xf numFmtId="0" fontId="16" fillId="8" borderId="3" xfId="3" applyFont="1" applyBorder="1" applyAlignment="1">
      <alignment horizontal="left" vertical="top" wrapText="1"/>
    </xf>
    <xf numFmtId="0" fontId="16" fillId="8" borderId="11" xfId="3" applyFont="1" applyBorder="1" applyAlignment="1">
      <alignment horizontal="left" vertical="top" wrapText="1"/>
    </xf>
    <xf numFmtId="0" fontId="3" fillId="0" borderId="15"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5" fillId="0" borderId="9" xfId="6" applyFont="1" applyFill="1" applyBorder="1" applyAlignment="1">
      <alignment horizontal="left" vertical="center"/>
    </xf>
    <xf numFmtId="0" fontId="4" fillId="0" borderId="3" xfId="6" applyFont="1" applyFill="1" applyBorder="1" applyAlignment="1">
      <alignment horizontal="left" vertical="top"/>
    </xf>
    <xf numFmtId="0" fontId="57" fillId="0" borderId="22" xfId="0" applyFont="1" applyBorder="1" applyAlignment="1">
      <alignment horizontal="center" vertical="top" wrapText="1"/>
    </xf>
    <xf numFmtId="0" fontId="57" fillId="0" borderId="0" xfId="0" applyFont="1" applyAlignment="1">
      <alignment horizontal="center" vertical="top" wrapText="1"/>
    </xf>
    <xf numFmtId="0" fontId="57" fillId="0" borderId="18" xfId="0" applyFont="1" applyBorder="1" applyAlignment="1">
      <alignment horizontal="center" vertical="top" wrapText="1"/>
    </xf>
    <xf numFmtId="0" fontId="56" fillId="0" borderId="34" xfId="0" applyFont="1" applyBorder="1" applyAlignment="1">
      <alignment horizontal="center" wrapText="1"/>
    </xf>
    <xf numFmtId="0" fontId="56" fillId="0" borderId="27" xfId="0" applyFont="1" applyBorder="1" applyAlignment="1">
      <alignment horizontal="center" wrapText="1"/>
    </xf>
    <xf numFmtId="0" fontId="56" fillId="0" borderId="20" xfId="0" applyFont="1" applyBorder="1" applyAlignment="1">
      <alignment horizontal="center" wrapText="1"/>
    </xf>
    <xf numFmtId="0" fontId="58" fillId="0" borderId="22" xfId="0" applyFont="1" applyBorder="1" applyAlignment="1">
      <alignment horizontal="center" vertical="center" wrapText="1"/>
    </xf>
    <xf numFmtId="0" fontId="58" fillId="0" borderId="0" xfId="0" applyFont="1" applyAlignment="1">
      <alignment horizontal="center" vertical="center" wrapText="1"/>
    </xf>
    <xf numFmtId="0" fontId="58" fillId="0" borderId="18" xfId="0" applyFont="1" applyBorder="1" applyAlignment="1">
      <alignment horizontal="center" vertical="center" wrapText="1"/>
    </xf>
    <xf numFmtId="0" fontId="10" fillId="0" borderId="97" xfId="0" applyFont="1" applyBorder="1" applyAlignment="1">
      <alignment horizontal="center" vertical="top"/>
    </xf>
    <xf numFmtId="0" fontId="10" fillId="0" borderId="0" xfId="0" applyFont="1" applyAlignment="1">
      <alignment horizontal="center" vertical="top"/>
    </xf>
    <xf numFmtId="0" fontId="10" fillId="0" borderId="95" xfId="0" applyFont="1" applyBorder="1" applyAlignment="1">
      <alignment horizontal="center" vertical="top"/>
    </xf>
    <xf numFmtId="0" fontId="21" fillId="0" borderId="3" xfId="0" applyFont="1" applyBorder="1" applyAlignment="1">
      <alignment horizontal="left" vertical="center"/>
    </xf>
    <xf numFmtId="0" fontId="3" fillId="0" borderId="3" xfId="0" applyFont="1" applyBorder="1"/>
    <xf numFmtId="0" fontId="0" fillId="0" borderId="3" xfId="0" applyBorder="1"/>
    <xf numFmtId="0" fontId="3" fillId="8" borderId="21"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4" fillId="0" borderId="21" xfId="0" applyFont="1" applyBorder="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3" fillId="0" borderId="34" xfId="0" applyFont="1" applyBorder="1" applyAlignment="1">
      <alignment vertical="top" wrapText="1"/>
    </xf>
    <xf numFmtId="0" fontId="3" fillId="0" borderId="27"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8" xfId="0" applyFont="1" applyBorder="1" applyAlignment="1">
      <alignment vertical="top" wrapText="1"/>
    </xf>
    <xf numFmtId="0" fontId="3" fillId="0" borderId="24" xfId="0" applyFont="1" applyBorder="1" applyAlignment="1">
      <alignment vertical="top" wrapText="1"/>
    </xf>
    <xf numFmtId="0" fontId="3" fillId="0" borderId="42" xfId="0" applyFont="1" applyBorder="1" applyAlignment="1">
      <alignment vertical="top" wrapText="1"/>
    </xf>
    <xf numFmtId="0" fontId="3" fillId="0" borderId="25" xfId="0" applyFont="1" applyBorder="1" applyAlignment="1">
      <alignment vertical="top" wrapText="1"/>
    </xf>
    <xf numFmtId="14" fontId="4" fillId="7" borderId="21" xfId="7" applyNumberFormat="1" applyFont="1" applyFill="1" applyBorder="1" applyAlignment="1" applyProtection="1">
      <alignment horizontal="left" vertical="center" wrapText="1"/>
      <protection locked="0"/>
    </xf>
    <xf numFmtId="14" fontId="4" fillId="7" borderId="30" xfId="7" applyNumberFormat="1" applyFont="1" applyFill="1" applyBorder="1" applyAlignment="1" applyProtection="1">
      <alignment horizontal="left" vertical="center" wrapText="1"/>
      <protection locked="0"/>
    </xf>
    <xf numFmtId="0" fontId="3" fillId="0" borderId="30" xfId="7" applyFill="1" applyBorder="1" applyAlignment="1">
      <alignment horizontal="left" vertical="top" wrapText="1"/>
    </xf>
    <xf numFmtId="14" fontId="3" fillId="7" borderId="17" xfId="7" applyNumberFormat="1" applyFill="1" applyAlignment="1" applyProtection="1">
      <alignment horizontal="left" vertical="center" wrapText="1"/>
      <protection locked="0"/>
    </xf>
    <xf numFmtId="14" fontId="3" fillId="0" borderId="0" xfId="7" applyNumberFormat="1" applyBorder="1" applyAlignment="1" applyProtection="1">
      <alignment horizontal="left" vertical="top" wrapText="1"/>
      <protection locked="0"/>
    </xf>
    <xf numFmtId="0" fontId="23" fillId="15" borderId="7" xfId="0" applyFont="1" applyFill="1" applyBorder="1" applyAlignment="1" applyProtection="1">
      <alignment vertical="top" wrapText="1"/>
      <protection locked="0"/>
    </xf>
    <xf numFmtId="0" fontId="8" fillId="15" borderId="36" xfId="0" applyFont="1" applyFill="1" applyBorder="1" applyAlignment="1" applyProtection="1">
      <alignment vertical="top" wrapText="1"/>
      <protection locked="0"/>
    </xf>
    <xf numFmtId="0" fontId="4" fillId="0" borderId="0" xfId="0" applyFont="1" applyAlignment="1">
      <alignment horizontal="left" vertical="top" wrapText="1"/>
    </xf>
    <xf numFmtId="0" fontId="7" fillId="0" borderId="0" xfId="0" applyFont="1" applyAlignment="1">
      <alignment horizontal="left" vertical="center" wrapText="1"/>
    </xf>
    <xf numFmtId="0" fontId="0" fillId="0" borderId="12" xfId="0" applyBorder="1" applyAlignment="1">
      <alignment vertical="top" wrapText="1"/>
    </xf>
    <xf numFmtId="0" fontId="0" fillId="0" borderId="13" xfId="0" applyBorder="1" applyAlignment="1">
      <alignment vertical="top" wrapText="1"/>
    </xf>
    <xf numFmtId="0" fontId="3" fillId="0" borderId="0" xfId="0" applyFont="1" applyAlignment="1">
      <alignment horizontal="center" vertical="top"/>
    </xf>
    <xf numFmtId="0" fontId="33" fillId="0" borderId="32" xfId="0" applyFont="1" applyBorder="1" applyAlignment="1">
      <alignment vertical="top" wrapText="1"/>
    </xf>
    <xf numFmtId="0" fontId="0" fillId="0" borderId="0" xfId="0" applyAlignment="1">
      <alignment vertical="top" wrapText="1"/>
    </xf>
    <xf numFmtId="0" fontId="3" fillId="0" borderId="97" xfId="0" applyFont="1" applyBorder="1" applyAlignment="1">
      <alignment horizontal="center"/>
    </xf>
    <xf numFmtId="0" fontId="3" fillId="0" borderId="0" xfId="0" applyFont="1" applyAlignment="1">
      <alignment horizontal="center"/>
    </xf>
    <xf numFmtId="0" fontId="3" fillId="0" borderId="95" xfId="0" applyFont="1" applyBorder="1" applyAlignment="1">
      <alignment horizontal="center"/>
    </xf>
    <xf numFmtId="0" fontId="3" fillId="0" borderId="14" xfId="0" applyFont="1" applyBorder="1" applyAlignment="1">
      <alignment horizontal="center" vertical="top" wrapText="1"/>
    </xf>
    <xf numFmtId="0" fontId="3" fillId="0" borderId="3" xfId="0" applyFont="1" applyBorder="1" applyAlignment="1">
      <alignment horizontal="center" vertical="top" wrapText="1"/>
    </xf>
    <xf numFmtId="0" fontId="3" fillId="0" borderId="96" xfId="0" applyFont="1" applyBorder="1" applyAlignment="1">
      <alignment horizontal="center" vertical="top" wrapText="1"/>
    </xf>
    <xf numFmtId="0" fontId="16" fillId="0" borderId="17" xfId="7" applyFont="1" applyFill="1" applyAlignment="1" applyProtection="1">
      <alignment horizontal="left" vertical="top" wrapText="1"/>
      <protection locked="0"/>
    </xf>
    <xf numFmtId="0" fontId="5" fillId="0" borderId="0" xfId="0" applyFont="1" applyAlignment="1">
      <alignment vertical="top"/>
    </xf>
    <xf numFmtId="0" fontId="28" fillId="7" borderId="45" xfId="0" applyFont="1" applyFill="1" applyBorder="1" applyAlignment="1" applyProtection="1">
      <alignment vertical="center" wrapText="1"/>
      <protection locked="0"/>
    </xf>
    <xf numFmtId="0" fontId="28" fillId="7" borderId="46" xfId="0" applyFont="1" applyFill="1" applyBorder="1" applyAlignment="1" applyProtection="1">
      <alignment vertical="center" wrapText="1"/>
      <protection locked="0"/>
    </xf>
    <xf numFmtId="0" fontId="28" fillId="7" borderId="47" xfId="0" applyFont="1" applyFill="1" applyBorder="1" applyAlignment="1" applyProtection="1">
      <alignment vertical="center" wrapText="1"/>
      <protection locked="0"/>
    </xf>
    <xf numFmtId="49" fontId="3" fillId="7" borderId="48"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0"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0" fontId="33" fillId="0" borderId="0" xfId="0" applyFont="1" applyAlignment="1">
      <alignment vertical="top" wrapText="1"/>
    </xf>
    <xf numFmtId="0" fontId="26" fillId="0" borderId="7" xfId="9" applyFont="1" applyBorder="1" applyAlignment="1">
      <alignment horizontal="left" vertical="top" wrapText="1"/>
    </xf>
    <xf numFmtId="0" fontId="26" fillId="0" borderId="12" xfId="9" applyFont="1" applyBorder="1" applyAlignment="1">
      <alignment horizontal="left" vertical="top" wrapText="1"/>
    </xf>
    <xf numFmtId="0" fontId="26" fillId="0" borderId="43" xfId="9" applyFont="1" applyBorder="1" applyAlignment="1">
      <alignment horizontal="left" vertical="top" wrapText="1"/>
    </xf>
    <xf numFmtId="0" fontId="3" fillId="8" borderId="12" xfId="0" applyFont="1" applyFill="1" applyBorder="1" applyAlignment="1" applyProtection="1">
      <alignment horizontal="left" vertical="top"/>
      <protection locked="0"/>
    </xf>
    <xf numFmtId="0" fontId="3" fillId="8" borderId="13" xfId="0" applyFont="1" applyFill="1" applyBorder="1" applyAlignment="1" applyProtection="1">
      <alignment horizontal="left" vertical="top"/>
      <protection locked="0"/>
    </xf>
    <xf numFmtId="0" fontId="0" fillId="7" borderId="7"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7" fillId="0" borderId="3" xfId="0" applyFont="1" applyBorder="1" applyAlignment="1">
      <alignment horizontal="left" vertical="top" wrapText="1"/>
    </xf>
    <xf numFmtId="0" fontId="0" fillId="0" borderId="3" xfId="0" applyBorder="1" applyAlignment="1">
      <alignment horizontal="left" vertical="top" wrapText="1"/>
    </xf>
    <xf numFmtId="164" fontId="4" fillId="9" borderId="21" xfId="5" applyFont="1" applyBorder="1" applyAlignment="1">
      <alignment horizontal="right" vertical="center" wrapText="1"/>
    </xf>
    <xf numFmtId="164" fontId="4" fillId="9" borderId="31" xfId="0" applyNumberFormat="1" applyFont="1" applyFill="1" applyBorder="1" applyAlignment="1">
      <alignment horizontal="right" vertical="center"/>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pplyProtection="1">
      <alignment vertical="top" wrapText="1"/>
      <protection locked="0"/>
    </xf>
    <xf numFmtId="0" fontId="16" fillId="15" borderId="12" xfId="0" applyFont="1" applyFill="1" applyBorder="1" applyAlignment="1" applyProtection="1">
      <alignment vertical="top" wrapText="1"/>
      <protection locked="0"/>
    </xf>
    <xf numFmtId="0" fontId="0" fillId="15" borderId="12" xfId="0" applyFill="1" applyBorder="1" applyAlignment="1">
      <alignment vertical="top" wrapText="1"/>
    </xf>
    <xf numFmtId="0" fontId="0" fillId="15" borderId="13" xfId="0" applyFill="1" applyBorder="1" applyAlignment="1">
      <alignment vertical="top" wrapText="1"/>
    </xf>
    <xf numFmtId="0" fontId="28" fillId="15" borderId="12" xfId="0" applyFont="1" applyFill="1" applyBorder="1" applyAlignment="1" applyProtection="1">
      <alignment horizontal="left" vertical="top" wrapText="1"/>
      <protection locked="0"/>
    </xf>
    <xf numFmtId="0" fontId="16" fillId="42" borderId="7" xfId="0" applyFont="1" applyFill="1" applyBorder="1" applyAlignment="1" applyProtection="1">
      <alignment vertical="top" wrapText="1"/>
      <protection locked="0"/>
    </xf>
    <xf numFmtId="0" fontId="16" fillId="42" borderId="13"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43" xfId="0" applyFont="1" applyBorder="1" applyAlignment="1">
      <alignment vertical="top" wrapText="1"/>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2" xfId="0" applyFont="1" applyFill="1" applyBorder="1" applyAlignment="1" applyProtection="1">
      <alignment horizontal="left" vertical="top" wrapText="1"/>
      <protection locked="0"/>
    </xf>
    <xf numFmtId="0" fontId="0" fillId="0" borderId="13" xfId="0" applyBorder="1" applyAlignment="1" applyProtection="1">
      <alignment horizontal="left" wrapText="1"/>
      <protection locked="0"/>
    </xf>
    <xf numFmtId="172" fontId="30" fillId="42" borderId="7" xfId="9" applyNumberFormat="1" applyFont="1" applyFill="1" applyBorder="1" applyAlignment="1" applyProtection="1">
      <alignment vertical="center"/>
      <protection locked="0"/>
    </xf>
    <xf numFmtId="172" fontId="30" fillId="42" borderId="13" xfId="9" applyNumberFormat="1" applyFont="1" applyFill="1" applyBorder="1" applyAlignment="1" applyProtection="1">
      <alignment vertical="center"/>
      <protection locked="0"/>
    </xf>
    <xf numFmtId="0" fontId="3" fillId="8" borderId="7" xfId="0" applyFont="1" applyFill="1" applyBorder="1" applyAlignment="1" applyProtection="1">
      <alignment vertical="top" wrapText="1"/>
      <protection locked="0"/>
    </xf>
    <xf numFmtId="0" fontId="3" fillId="8" borderId="12" xfId="0" applyFont="1" applyFill="1" applyBorder="1" applyAlignment="1" applyProtection="1">
      <alignment wrapText="1"/>
      <protection locked="0"/>
    </xf>
    <xf numFmtId="0" fontId="3" fillId="8" borderId="13" xfId="0" applyFont="1" applyFill="1" applyBorder="1" applyAlignment="1" applyProtection="1">
      <alignment wrapText="1"/>
      <protection locked="0"/>
    </xf>
    <xf numFmtId="0" fontId="3" fillId="7" borderId="13" xfId="0" applyFont="1" applyFill="1" applyBorder="1" applyAlignment="1" applyProtection="1">
      <alignment horizontal="left" vertical="top" wrapText="1"/>
      <protection locked="0"/>
    </xf>
    <xf numFmtId="0" fontId="4" fillId="0" borderId="34" xfId="7" applyFont="1" applyBorder="1" applyAlignment="1">
      <alignment horizontal="left" vertical="top" wrapText="1"/>
    </xf>
    <xf numFmtId="0" fontId="0" fillId="0" borderId="20" xfId="0" applyBorder="1" applyAlignment="1">
      <alignment vertical="top" wrapText="1"/>
    </xf>
    <xf numFmtId="0" fontId="0" fillId="0" borderId="22" xfId="0" applyBorder="1" applyAlignment="1">
      <alignment vertical="top" wrapText="1"/>
    </xf>
    <xf numFmtId="0" fontId="0" fillId="0" borderId="18" xfId="0" applyBorder="1" applyAlignment="1">
      <alignment vertical="top" wrapText="1"/>
    </xf>
    <xf numFmtId="0" fontId="16" fillId="7" borderId="37" xfId="7" applyFont="1" applyFill="1" applyBorder="1" applyAlignment="1" applyProtection="1">
      <alignment horizontal="left" vertical="top" wrapText="1"/>
      <protection locked="0"/>
    </xf>
    <xf numFmtId="0" fontId="0" fillId="7" borderId="38" xfId="0" applyFill="1" applyBorder="1" applyAlignment="1" applyProtection="1">
      <alignment vertical="top" wrapText="1"/>
      <protection locked="0"/>
    </xf>
    <xf numFmtId="0" fontId="3" fillId="0" borderId="34" xfId="0" applyFont="1" applyBorder="1" applyAlignment="1">
      <alignment horizontal="left" vertical="top" wrapText="1"/>
    </xf>
    <xf numFmtId="0" fontId="0" fillId="0" borderId="27" xfId="0" applyBorder="1" applyAlignment="1">
      <alignment vertical="top" wrapText="1"/>
    </xf>
    <xf numFmtId="0" fontId="3" fillId="0" borderId="20" xfId="0" applyFont="1" applyBorder="1" applyAlignment="1">
      <alignment horizontal="right" wrapText="1"/>
    </xf>
    <xf numFmtId="0" fontId="0" fillId="0" borderId="25" xfId="0" applyBorder="1" applyAlignment="1">
      <alignment horizontal="right" wrapText="1"/>
    </xf>
    <xf numFmtId="0" fontId="3" fillId="0" borderId="37" xfId="0" applyFont="1" applyBorder="1" applyAlignment="1">
      <alignment horizontal="left" wrapText="1"/>
    </xf>
    <xf numFmtId="0" fontId="3" fillId="0" borderId="39" xfId="0" applyFont="1" applyBorder="1" applyAlignment="1">
      <alignment horizontal="left" wrapText="1"/>
    </xf>
    <xf numFmtId="0" fontId="3" fillId="0" borderId="34" xfId="0" applyFont="1" applyBorder="1" applyAlignment="1">
      <alignment horizontal="left" wrapText="1"/>
    </xf>
    <xf numFmtId="0" fontId="3" fillId="0" borderId="20" xfId="0" applyFont="1" applyBorder="1" applyAlignment="1">
      <alignment horizontal="left" wrapText="1"/>
    </xf>
    <xf numFmtId="0" fontId="3" fillId="0" borderId="24" xfId="0" applyFont="1" applyBorder="1" applyAlignment="1">
      <alignment horizontal="left" wrapText="1"/>
    </xf>
    <xf numFmtId="0" fontId="3" fillId="0" borderId="25" xfId="0" applyFont="1" applyBorder="1" applyAlignment="1">
      <alignment horizontal="left" wrapText="1"/>
    </xf>
    <xf numFmtId="0" fontId="3" fillId="0" borderId="34" xfId="0" applyFont="1" applyBorder="1" applyAlignment="1">
      <alignment wrapText="1"/>
    </xf>
    <xf numFmtId="0" fontId="0" fillId="0" borderId="20" xfId="0" applyBorder="1" applyAlignment="1">
      <alignment wrapText="1"/>
    </xf>
    <xf numFmtId="0" fontId="0" fillId="0" borderId="24" xfId="0" applyBorder="1" applyAlignment="1">
      <alignment wrapText="1"/>
    </xf>
    <xf numFmtId="0" fontId="0" fillId="0" borderId="25" xfId="0" applyBorder="1" applyAlignment="1">
      <alignment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4" xfId="0" applyFont="1" applyBorder="1" applyAlignment="1">
      <alignment horizontal="center" vertical="top" wrapText="1"/>
    </xf>
    <xf numFmtId="0" fontId="3" fillId="0" borderId="0" xfId="0" applyFont="1" applyAlignment="1">
      <alignment horizontal="left" vertical="top" wrapText="1"/>
    </xf>
    <xf numFmtId="0" fontId="38" fillId="0" borderId="0" xfId="0" applyFont="1" applyAlignment="1">
      <alignment vertical="top"/>
    </xf>
    <xf numFmtId="0" fontId="32" fillId="0" borderId="0" xfId="0" applyFont="1" applyAlignment="1">
      <alignment horizontal="left" vertical="top"/>
    </xf>
    <xf numFmtId="170" fontId="3" fillId="9" borderId="45" xfId="7" applyNumberFormat="1" applyFill="1" applyBorder="1" applyAlignment="1">
      <alignment horizontal="right" vertical="center"/>
    </xf>
    <xf numFmtId="170" fontId="3" fillId="9" borderId="47" xfId="7" applyNumberFormat="1" applyFill="1" applyBorder="1" applyAlignment="1">
      <alignment horizontal="right" vertical="center"/>
    </xf>
    <xf numFmtId="165" fontId="3" fillId="9" borderId="45" xfId="7" applyNumberFormat="1" applyFill="1" applyBorder="1" applyAlignment="1">
      <alignment horizontal="right" vertical="center"/>
    </xf>
    <xf numFmtId="165" fontId="3" fillId="9" borderId="47" xfId="7" applyNumberFormat="1" applyFill="1" applyBorder="1" applyAlignment="1">
      <alignment horizontal="right" vertical="center"/>
    </xf>
    <xf numFmtId="165" fontId="7" fillId="9" borderId="34" xfId="7" applyNumberFormat="1" applyFont="1" applyFill="1" applyBorder="1" applyAlignment="1">
      <alignment horizontal="center" vertical="center"/>
    </xf>
    <xf numFmtId="165" fontId="7" fillId="9" borderId="20" xfId="7" applyNumberFormat="1" applyFont="1" applyFill="1" applyBorder="1" applyAlignment="1">
      <alignment horizontal="center" vertical="center"/>
    </xf>
    <xf numFmtId="165" fontId="7" fillId="9" borderId="22" xfId="7" applyNumberFormat="1" applyFont="1" applyFill="1" applyBorder="1" applyAlignment="1">
      <alignment horizontal="center" vertical="center"/>
    </xf>
    <xf numFmtId="165" fontId="7" fillId="9" borderId="18" xfId="7" applyNumberFormat="1" applyFont="1" applyFill="1" applyBorder="1" applyAlignment="1">
      <alignment horizontal="center" vertical="center"/>
    </xf>
    <xf numFmtId="165" fontId="7" fillId="9" borderId="24" xfId="7" applyNumberFormat="1" applyFont="1" applyFill="1" applyBorder="1" applyAlignment="1">
      <alignment horizontal="center" vertical="center"/>
    </xf>
    <xf numFmtId="165" fontId="7" fillId="9" borderId="25" xfId="7" applyNumberFormat="1" applyFont="1" applyFill="1" applyBorder="1" applyAlignment="1">
      <alignment horizontal="center" vertical="center"/>
    </xf>
    <xf numFmtId="0" fontId="4" fillId="0" borderId="79" xfId="7" applyFont="1" applyBorder="1" applyAlignment="1">
      <alignment horizontal="left" vertical="top" wrapText="1"/>
    </xf>
    <xf numFmtId="0" fontId="4" fillId="0" borderId="80" xfId="7" applyFont="1" applyBorder="1" applyAlignment="1">
      <alignment horizontal="left" vertical="top" wrapText="1"/>
    </xf>
    <xf numFmtId="0" fontId="4" fillId="0" borderId="81" xfId="7" applyFont="1" applyBorder="1" applyAlignment="1">
      <alignment horizontal="left" vertical="top" wrapText="1"/>
    </xf>
    <xf numFmtId="0" fontId="3" fillId="0" borderId="27" xfId="0" applyFont="1" applyBorder="1" applyAlignment="1">
      <alignment horizontal="left" vertical="top"/>
    </xf>
    <xf numFmtId="0" fontId="3" fillId="0" borderId="20" xfId="0" applyFont="1" applyBorder="1" applyAlignment="1">
      <alignment horizontal="left" vertical="top"/>
    </xf>
    <xf numFmtId="0" fontId="3" fillId="0" borderId="45" xfId="0" applyFont="1" applyBorder="1" applyAlignment="1">
      <alignment vertical="top" wrapText="1"/>
    </xf>
    <xf numFmtId="0" fontId="3" fillId="0" borderId="47" xfId="0" applyFont="1" applyBorder="1" applyAlignment="1">
      <alignment vertical="top" wrapText="1"/>
    </xf>
    <xf numFmtId="165" fontId="3" fillId="0" borderId="42" xfId="7" applyNumberFormat="1" applyBorder="1" applyAlignment="1">
      <alignment horizontal="right" vertical="center"/>
    </xf>
    <xf numFmtId="165" fontId="3" fillId="0" borderId="25" xfId="7" applyNumberFormat="1" applyBorder="1" applyAlignment="1">
      <alignment horizontal="right" vertical="center"/>
    </xf>
    <xf numFmtId="0" fontId="52" fillId="8" borderId="9" xfId="3" applyFont="1" applyBorder="1" applyAlignment="1">
      <alignment horizontal="left" vertical="top" wrapText="1"/>
    </xf>
    <xf numFmtId="0" fontId="52" fillId="8" borderId="10" xfId="3" applyFont="1" applyBorder="1" applyAlignment="1">
      <alignment horizontal="left" vertical="top" wrapText="1"/>
    </xf>
    <xf numFmtId="0" fontId="52" fillId="8" borderId="3" xfId="3" applyFont="1" applyBorder="1" applyAlignment="1">
      <alignment horizontal="left" vertical="top" wrapText="1"/>
    </xf>
    <xf numFmtId="0" fontId="52" fillId="8" borderId="11" xfId="3" applyFont="1" applyBorder="1" applyAlignment="1">
      <alignment horizontal="left" vertical="top" wrapText="1"/>
    </xf>
    <xf numFmtId="0" fontId="16" fillId="15" borderId="13" xfId="0" applyFont="1" applyFill="1" applyBorder="1" applyAlignment="1" applyProtection="1">
      <alignment vertical="top" wrapText="1"/>
      <protection locked="0"/>
    </xf>
    <xf numFmtId="0" fontId="28" fillId="15" borderId="13" xfId="0" applyFont="1" applyFill="1" applyBorder="1" applyAlignment="1" applyProtection="1">
      <alignment horizontal="left" vertical="top" wrapText="1"/>
      <protection locked="0"/>
    </xf>
    <xf numFmtId="0" fontId="26" fillId="0" borderId="12" xfId="9" applyFont="1" applyBorder="1" applyAlignment="1">
      <alignment vertical="top" wrapText="1"/>
    </xf>
    <xf numFmtId="0" fontId="26" fillId="0" borderId="43" xfId="9" applyFont="1" applyBorder="1" applyAlignment="1">
      <alignment vertical="top" wrapText="1"/>
    </xf>
    <xf numFmtId="172" fontId="30" fillId="7" borderId="7" xfId="9" applyNumberFormat="1" applyFont="1" applyFill="1" applyBorder="1" applyAlignment="1" applyProtection="1">
      <alignment vertical="center"/>
      <protection locked="0"/>
    </xf>
    <xf numFmtId="172" fontId="30" fillId="7" borderId="13" xfId="9" applyNumberFormat="1" applyFont="1" applyFill="1" applyBorder="1" applyAlignment="1" applyProtection="1">
      <alignment vertical="center"/>
      <protection locked="0"/>
    </xf>
    <xf numFmtId="0" fontId="3" fillId="8" borderId="12" xfId="0" applyFont="1" applyFill="1" applyBorder="1" applyAlignment="1" applyProtection="1">
      <alignment vertical="top" wrapText="1"/>
      <protection locked="0"/>
    </xf>
    <xf numFmtId="0" fontId="3" fillId="8" borderId="13" xfId="0" applyFont="1" applyFill="1" applyBorder="1" applyAlignment="1" applyProtection="1">
      <alignment vertical="top" wrapText="1"/>
      <protection locked="0"/>
    </xf>
    <xf numFmtId="168" fontId="4" fillId="0" borderId="53" xfId="0" applyNumberFormat="1" applyFont="1" applyBorder="1" applyAlignment="1">
      <alignment vertical="center"/>
    </xf>
    <xf numFmtId="168" fontId="4" fillId="0" borderId="54" xfId="0" applyNumberFormat="1" applyFont="1" applyBorder="1" applyAlignment="1">
      <alignment vertical="center"/>
    </xf>
    <xf numFmtId="0" fontId="4" fillId="0" borderId="68" xfId="0" applyFont="1" applyBorder="1" applyAlignment="1">
      <alignment horizontal="left" vertical="top" wrapText="1"/>
    </xf>
    <xf numFmtId="0" fontId="25" fillId="9" borderId="53" xfId="9" applyFont="1" applyFill="1" applyBorder="1" applyAlignment="1">
      <alignment horizontal="right" vertical="center"/>
    </xf>
    <xf numFmtId="0" fontId="25" fillId="9" borderId="54" xfId="9" applyFont="1" applyFill="1" applyBorder="1" applyAlignment="1">
      <alignment horizontal="right" vertical="center"/>
    </xf>
    <xf numFmtId="0" fontId="33" fillId="0" borderId="35" xfId="0" applyFont="1" applyBorder="1" applyAlignment="1">
      <alignment horizontal="right" vertical="top"/>
    </xf>
    <xf numFmtId="0" fontId="3" fillId="0" borderId="72" xfId="0" applyFont="1" applyBorder="1" applyAlignment="1">
      <alignment horizontal="left" vertical="center" wrapText="1"/>
    </xf>
    <xf numFmtId="0" fontId="8" fillId="0" borderId="44" xfId="0" applyFont="1" applyBorder="1" applyAlignment="1">
      <alignment vertical="top" wrapText="1"/>
    </xf>
    <xf numFmtId="0" fontId="8" fillId="0" borderId="0" xfId="0" applyFont="1" applyAlignment="1">
      <alignment vertical="top" wrapText="1"/>
    </xf>
    <xf numFmtId="0" fontId="8" fillId="0" borderId="68" xfId="0" applyFont="1" applyBorder="1" applyAlignment="1">
      <alignment vertical="top" wrapText="1"/>
    </xf>
    <xf numFmtId="0" fontId="8" fillId="0" borderId="71" xfId="0" applyFont="1" applyBorder="1" applyAlignment="1">
      <alignment vertical="top" wrapText="1"/>
    </xf>
    <xf numFmtId="0" fontId="8" fillId="0" borderId="72" xfId="0" applyFont="1" applyBorder="1" applyAlignment="1">
      <alignment vertical="top" wrapText="1"/>
    </xf>
    <xf numFmtId="0" fontId="8" fillId="0" borderId="73" xfId="0" applyFont="1" applyBorder="1" applyAlignment="1">
      <alignment vertical="top" wrapText="1"/>
    </xf>
    <xf numFmtId="0" fontId="52" fillId="0" borderId="22" xfId="0" applyFont="1" applyBorder="1" applyAlignment="1">
      <alignment vertical="top" wrapText="1"/>
    </xf>
    <xf numFmtId="0" fontId="52" fillId="0" borderId="18" xfId="0" applyFont="1" applyBorder="1" applyAlignment="1">
      <alignment vertical="top" wrapText="1"/>
    </xf>
    <xf numFmtId="0" fontId="52" fillId="0" borderId="24" xfId="0" applyFont="1" applyBorder="1" applyAlignment="1">
      <alignment vertical="top" wrapText="1"/>
    </xf>
    <xf numFmtId="0" fontId="52" fillId="0" borderId="25" xfId="0" applyFont="1" applyBorder="1" applyAlignment="1">
      <alignment vertical="top" wrapText="1"/>
    </xf>
    <xf numFmtId="0" fontId="33" fillId="0" borderId="0" xfId="0" applyFont="1" applyAlignment="1">
      <alignment horizontal="right" vertical="top"/>
    </xf>
    <xf numFmtId="165" fontId="3" fillId="0" borderId="0" xfId="7" applyNumberFormat="1" applyBorder="1" applyAlignment="1">
      <alignment horizontal="right" vertical="top"/>
    </xf>
    <xf numFmtId="0" fontId="3" fillId="0" borderId="71"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7" fillId="7" borderId="69" xfId="0" applyFont="1" applyFill="1" applyBorder="1" applyAlignment="1" applyProtection="1">
      <alignment vertical="top" wrapText="1"/>
      <protection locked="0"/>
    </xf>
    <xf numFmtId="0" fontId="7" fillId="7" borderId="35" xfId="0" applyFont="1" applyFill="1" applyBorder="1" applyAlignment="1" applyProtection="1">
      <alignment vertical="top" wrapText="1"/>
      <protection locked="0"/>
    </xf>
    <xf numFmtId="0" fontId="7" fillId="7" borderId="70" xfId="0" applyFont="1" applyFill="1" applyBorder="1" applyAlignment="1" applyProtection="1">
      <alignment vertical="top" wrapText="1"/>
      <protection locked="0"/>
    </xf>
    <xf numFmtId="0" fontId="7" fillId="7" borderId="44" xfId="0" applyFont="1" applyFill="1" applyBorder="1" applyAlignment="1" applyProtection="1">
      <alignment vertical="top" wrapText="1"/>
      <protection locked="0"/>
    </xf>
    <xf numFmtId="0" fontId="7" fillId="7" borderId="0" xfId="0" applyFont="1" applyFill="1" applyAlignment="1" applyProtection="1">
      <alignment vertical="top" wrapText="1"/>
      <protection locked="0"/>
    </xf>
    <xf numFmtId="0" fontId="7" fillId="7" borderId="68" xfId="0" applyFont="1" applyFill="1" applyBorder="1" applyAlignment="1" applyProtection="1">
      <alignment vertical="top" wrapText="1"/>
      <protection locked="0"/>
    </xf>
    <xf numFmtId="0" fontId="7" fillId="7" borderId="71" xfId="0" applyFont="1" applyFill="1" applyBorder="1" applyAlignment="1" applyProtection="1">
      <alignment vertical="top" wrapText="1"/>
      <protection locked="0"/>
    </xf>
    <xf numFmtId="0" fontId="7" fillId="7" borderId="72" xfId="0" applyFont="1" applyFill="1" applyBorder="1" applyAlignment="1" applyProtection="1">
      <alignment vertical="top" wrapText="1"/>
      <protection locked="0"/>
    </xf>
    <xf numFmtId="0" fontId="7" fillId="7" borderId="73" xfId="0" applyFont="1" applyFill="1" applyBorder="1" applyAlignment="1" applyProtection="1">
      <alignment vertical="top" wrapText="1"/>
      <protection locked="0"/>
    </xf>
    <xf numFmtId="0" fontId="4" fillId="0" borderId="0" xfId="7" applyFont="1" applyBorder="1" applyAlignment="1">
      <alignment horizontal="left" vertical="top" wrapText="1"/>
    </xf>
    <xf numFmtId="0" fontId="3" fillId="12" borderId="7" xfId="6" applyBorder="1" applyAlignment="1" applyProtection="1">
      <alignment horizontal="center" vertical="center" wrapText="1"/>
      <protection locked="0"/>
    </xf>
    <xf numFmtId="0" fontId="3" fillId="12" borderId="12"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8">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83374C70-C046-410D-9963-83E4B3F473AB}"/>
    <cellStyle name="Normal 3" xfId="47" xr:uid="{3E585020-CE26-41F8-9395-E1551086CA8E}"/>
    <cellStyle name="Normal 4" xfId="9" xr:uid="{00000000-0005-0000-0000-000024000000}"/>
    <cellStyle name="Normal 4 2" xfId="46" xr:uid="{CD399479-2187-4669-8CD6-6E0FF95C29F4}"/>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235">
    <dxf>
      <font>
        <color theme="0"/>
      </font>
      <fill>
        <patternFill>
          <bgColor theme="0"/>
        </patternFill>
      </fill>
      <border>
        <left/>
        <right/>
        <top/>
        <bottom/>
        <vertical/>
        <horizontal/>
      </border>
    </dxf>
    <dxf>
      <font>
        <color theme="0"/>
      </font>
      <fill>
        <patternFill patternType="none">
          <bgColor auto="1"/>
        </patternFill>
      </fill>
      <border>
        <left/>
        <right/>
        <top/>
        <bottom/>
      </border>
    </dxf>
    <dxf>
      <font>
        <strike val="0"/>
        <color theme="0"/>
      </font>
      <fill>
        <patternFill>
          <bgColor theme="0"/>
        </patternFill>
      </fill>
      <border>
        <left/>
        <right/>
        <top/>
        <bottom/>
      </border>
    </dxf>
    <dxf>
      <font>
        <color theme="0"/>
      </font>
      <fill>
        <patternFill>
          <bgColor theme="0"/>
        </patternFill>
      </fill>
    </dxf>
    <dxf>
      <font>
        <color theme="0"/>
      </font>
    </dxf>
    <dxf>
      <font>
        <color theme="0"/>
      </font>
      <fill>
        <patternFill>
          <bgColor theme="0"/>
        </patternFill>
      </fill>
      <border>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FFFFFF"/>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CCFFFF"/>
        </patternFill>
      </fill>
    </dxf>
    <dxf>
      <fill>
        <patternFill patternType="none">
          <bgColor auto="1"/>
        </patternFill>
      </fill>
    </dxf>
    <dxf>
      <fill>
        <patternFill patternType="none">
          <bgColor auto="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fill>
        <patternFill>
          <bgColor theme="0"/>
        </patternFill>
      </fill>
      <border>
        <left/>
        <right/>
        <top/>
        <bottom/>
        <vertical/>
        <horizontal/>
      </border>
    </dxf>
    <dxf>
      <border>
        <left/>
        <top/>
        <bottom/>
        <vertical/>
        <horizontal/>
      </border>
    </dxf>
    <dxf>
      <border>
        <right/>
        <top/>
        <bottom/>
        <vertical/>
        <horizontal/>
      </border>
    </dxf>
    <dxf>
      <fill>
        <patternFill>
          <bgColor rgb="FFCCFFFF"/>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ont>
        <b val="0"/>
        <i val="0"/>
        <color theme="0"/>
      </font>
      <fill>
        <patternFill patternType="none">
          <bgColor auto="1"/>
        </patternFill>
      </fill>
      <border>
        <left/>
        <right/>
        <top/>
        <bottom/>
      </border>
    </dxf>
    <dxf>
      <font>
        <strike val="0"/>
        <color theme="0"/>
      </font>
      <fill>
        <patternFill>
          <bgColor theme="0"/>
        </patternFill>
      </fill>
      <border>
        <left/>
        <right/>
        <top/>
        <bottom/>
      </border>
    </dxf>
    <dxf>
      <font>
        <color theme="0"/>
      </font>
    </dxf>
    <dxf>
      <font>
        <color theme="0"/>
      </font>
      <fill>
        <patternFill>
          <bgColor theme="0"/>
        </patternFill>
      </fill>
      <border>
        <right/>
        <top/>
        <bottom/>
      </border>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FFFFFF"/>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CCFFFF"/>
        </patternFill>
      </fill>
    </dxf>
    <dxf>
      <fill>
        <patternFill patternType="none">
          <bgColor auto="1"/>
        </patternFill>
      </fill>
    </dxf>
    <dxf>
      <fill>
        <patternFill patternType="none">
          <bgColor auto="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border>
        <right/>
        <top/>
        <bottom/>
        <vertical/>
        <horizontal/>
      </border>
    </dxf>
    <dxf>
      <fill>
        <patternFill>
          <bgColor rgb="FFCCFFFF"/>
        </patternFill>
      </fill>
    </dxf>
    <dxf>
      <fill>
        <patternFill>
          <bgColor rgb="FFFF0000"/>
        </patternFill>
      </fill>
    </dxf>
    <dxf>
      <fill>
        <patternFill>
          <bgColor theme="0"/>
        </patternFill>
      </fill>
    </dxf>
    <dxf>
      <font>
        <color theme="0"/>
      </font>
      <fill>
        <patternFill>
          <bgColor theme="0"/>
        </patternFill>
      </fill>
      <border>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ont>
        <b val="0"/>
        <i val="0"/>
        <color theme="0"/>
      </font>
      <fill>
        <patternFill patternType="none">
          <bgColor auto="1"/>
        </patternFill>
      </fill>
      <border>
        <left/>
        <right/>
        <top/>
        <bottom/>
      </border>
    </dxf>
    <dxf>
      <font>
        <color theme="0"/>
      </font>
      <fill>
        <patternFill>
          <bgColor theme="0"/>
        </patternFill>
      </fill>
    </dxf>
    <dxf>
      <font>
        <color theme="0"/>
      </font>
      <fill>
        <patternFill>
          <bgColor theme="0"/>
        </patternFill>
      </fill>
      <border>
        <left/>
        <right/>
        <top/>
        <bottom/>
        <vertical/>
        <horizontal/>
      </border>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FFFFFF"/>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CCFFFF"/>
        </patternFill>
      </fill>
    </dxf>
    <dxf>
      <fill>
        <patternFill patternType="none">
          <bgColor auto="1"/>
        </patternFill>
      </fill>
    </dxf>
    <dxf>
      <fill>
        <patternFill patternType="none">
          <bgColor auto="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fill>
        <patternFill>
          <bgColor theme="0"/>
        </patternFill>
      </fill>
      <border>
        <left/>
        <right/>
        <top/>
        <bottom/>
        <vertical/>
        <horizontal/>
      </border>
    </dxf>
    <dxf>
      <border>
        <left/>
        <top/>
        <bottom/>
        <vertical/>
        <horizontal/>
      </border>
    </dxf>
    <dxf>
      <fill>
        <patternFill>
          <bgColor rgb="FFCCFFFF"/>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ont>
        <b val="0"/>
        <i val="0"/>
        <color theme="0"/>
      </font>
      <fill>
        <patternFill patternType="none">
          <bgColor auto="1"/>
        </patternFill>
      </fill>
      <border>
        <left/>
        <right/>
        <top/>
        <bottom/>
        <vertical/>
        <horizontal/>
      </border>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bgColor rgb="FFCCFFFF"/>
        </patternFill>
      </fill>
    </dxf>
    <dxf>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patternType="none">
          <bgColor auto="1"/>
        </patternFill>
      </fill>
    </dxf>
    <dxf>
      <fill>
        <patternFill patternType="none">
          <bgColor auto="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fill>
        <patternFill>
          <bgColor rgb="FFCCFFFF"/>
        </patternFill>
      </fill>
    </dxf>
    <dxf>
      <fill>
        <patternFill>
          <bgColor rgb="FFFF0000"/>
        </patternFill>
      </fill>
    </dxf>
    <dxf>
      <fill>
        <patternFill>
          <bgColor theme="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fill>
        <patternFill>
          <bgColor rgb="FFCCFFFF"/>
        </patternFill>
      </fill>
    </dxf>
    <dxf>
      <fill>
        <patternFill>
          <bgColor rgb="FFFF0000"/>
        </patternFill>
      </fill>
    </dxf>
    <dxf>
      <fill>
        <patternFill>
          <bgColor theme="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s>
  <tableStyles count="0" defaultTableStyle="TableStyleMedium9" defaultPivotStyle="PivotStyleLight16"/>
  <colors>
    <mruColors>
      <color rgb="FFFFFF99"/>
      <color rgb="FFFFFFFF"/>
      <color rgb="FFCCFFCC"/>
      <color rgb="FFCCFFFF"/>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8960F-794A-4C3B-A1E2-BB3A876D1A72}">
  <sheetPr codeName="Sheet1">
    <pageSetUpPr fitToPage="1"/>
  </sheetPr>
  <dimension ref="B1:AU184"/>
  <sheetViews>
    <sheetView showGridLines="0" tabSelected="1" zoomScale="80" zoomScaleNormal="80" workbookViewId="0">
      <selection activeCell="D13" sqref="D13"/>
    </sheetView>
  </sheetViews>
  <sheetFormatPr defaultColWidth="9.140625" defaultRowHeight="12.75" x14ac:dyDescent="0.2"/>
  <cols>
    <col min="1" max="1" width="2.85546875" style="275" customWidth="1"/>
    <col min="2" max="2" width="135.7109375" style="276" customWidth="1"/>
    <col min="3" max="3" width="29.42578125" style="275" customWidth="1"/>
    <col min="4" max="4" width="13.28515625" style="275" customWidth="1"/>
    <col min="5" max="5" width="12.7109375" style="275" customWidth="1"/>
    <col min="6" max="9" width="11.7109375" style="275" customWidth="1"/>
    <col min="10" max="10" width="10.28515625" style="275" customWidth="1"/>
    <col min="11" max="11" width="11.140625" style="275" customWidth="1"/>
    <col min="12" max="12" width="12.28515625" style="275" customWidth="1"/>
    <col min="13" max="13" width="12.85546875" style="275" customWidth="1"/>
    <col min="14" max="15" width="12.7109375" style="275" customWidth="1"/>
    <col min="16" max="16" width="11.42578125" style="275" customWidth="1"/>
    <col min="17" max="19" width="19.140625" style="275" customWidth="1"/>
    <col min="20" max="20" width="10.28515625" style="275" customWidth="1"/>
    <col min="21" max="23" width="9.5703125" style="275" customWidth="1"/>
    <col min="24" max="24" width="10.5703125" style="275" customWidth="1"/>
    <col min="25" max="26" width="8.7109375" style="275" customWidth="1"/>
    <col min="27" max="27" width="9.5703125" style="275" hidden="1" customWidth="1"/>
    <col min="28" max="29" width="9.140625" style="275" hidden="1" customWidth="1"/>
    <col min="30" max="30" width="12.5703125" style="275" hidden="1" customWidth="1"/>
    <col min="31" max="33" width="8.42578125" style="275" hidden="1" customWidth="1"/>
    <col min="34" max="35" width="9.7109375" style="275" hidden="1" customWidth="1"/>
    <col min="36" max="36" width="8.42578125" style="275" hidden="1" customWidth="1"/>
    <col min="37" max="37" width="7.7109375" style="275" hidden="1" customWidth="1"/>
    <col min="38" max="38" width="7.7109375" style="275" customWidth="1"/>
    <col min="39" max="40" width="8.7109375" style="275" customWidth="1"/>
    <col min="41" max="41" width="7.7109375" style="275" customWidth="1"/>
    <col min="42" max="44" width="9.140625" style="275" customWidth="1"/>
    <col min="45" max="45" width="10.42578125" style="275" customWidth="1"/>
    <col min="46" max="51" width="9.140625" style="275" customWidth="1"/>
    <col min="52" max="16384" width="9.140625" style="275"/>
  </cols>
  <sheetData>
    <row r="1" spans="2:35" x14ac:dyDescent="0.2">
      <c r="X1" s="276" t="s">
        <v>186</v>
      </c>
    </row>
    <row r="2" spans="2:35" ht="26.25" x14ac:dyDescent="0.35">
      <c r="B2" s="369" t="s">
        <v>710</v>
      </c>
      <c r="C2" s="370"/>
      <c r="D2" s="370"/>
      <c r="E2" s="302"/>
      <c r="F2" s="302"/>
      <c r="G2" s="302"/>
      <c r="H2" s="302"/>
      <c r="I2" s="302"/>
      <c r="J2" s="302"/>
      <c r="Q2" s="362"/>
      <c r="R2" s="361"/>
      <c r="S2" s="358"/>
      <c r="T2" s="358"/>
      <c r="U2" s="358"/>
      <c r="V2" s="358"/>
      <c r="W2" s="358"/>
      <c r="X2" s="358"/>
      <c r="Y2" s="288"/>
      <c r="Z2" s="288"/>
      <c r="AA2" s="288"/>
      <c r="AC2" s="288"/>
      <c r="AE2" s="325"/>
      <c r="AI2" s="288"/>
    </row>
    <row r="3" spans="2:35" ht="27.95" customHeight="1" x14ac:dyDescent="0.35">
      <c r="B3" s="369" t="s">
        <v>709</v>
      </c>
      <c r="C3" s="370"/>
      <c r="D3" s="370"/>
      <c r="E3" s="302"/>
      <c r="F3" s="302"/>
      <c r="G3" s="302"/>
      <c r="H3" s="302"/>
      <c r="I3" s="302"/>
      <c r="J3" s="302"/>
      <c r="K3" s="360"/>
      <c r="L3" s="360"/>
      <c r="M3" s="360"/>
      <c r="N3" s="360"/>
      <c r="O3" s="360"/>
      <c r="P3" s="360"/>
      <c r="Q3" s="358"/>
      <c r="R3" s="358"/>
      <c r="S3" s="358"/>
      <c r="T3" s="358"/>
      <c r="U3" s="358"/>
      <c r="V3" s="358"/>
      <c r="W3" s="358"/>
      <c r="X3" s="358"/>
      <c r="AA3" s="359"/>
    </row>
    <row r="4" spans="2:35" ht="30" customHeight="1" x14ac:dyDescent="0.35">
      <c r="B4" s="371" t="str">
        <f>'1 Spec. - 1. Lägsta pris'!J5</f>
        <v>Säker förvaring</v>
      </c>
      <c r="C4" s="370"/>
      <c r="D4" s="370"/>
      <c r="E4" s="302"/>
      <c r="F4" s="302"/>
      <c r="G4" s="302"/>
      <c r="H4" s="302"/>
      <c r="I4" s="302"/>
      <c r="J4" s="302"/>
      <c r="K4" s="438"/>
      <c r="L4" s="438"/>
      <c r="M4" s="438"/>
      <c r="N4" s="438"/>
      <c r="O4" s="438"/>
      <c r="P4" s="438"/>
      <c r="Q4" s="358"/>
      <c r="R4" s="358"/>
      <c r="S4" s="358"/>
      <c r="T4" s="358"/>
      <c r="U4" s="358"/>
      <c r="V4" s="358"/>
      <c r="W4" s="358"/>
      <c r="X4" s="358"/>
      <c r="AC4" s="302"/>
      <c r="AD4" s="286"/>
      <c r="AE4" s="286"/>
      <c r="AF4" s="286"/>
      <c r="AG4" s="286"/>
    </row>
    <row r="5" spans="2:35" ht="26.25" customHeight="1" x14ac:dyDescent="0.3">
      <c r="B5" s="372" t="str">
        <f>"Ramavtalsnummer: "&amp;'1 Spec. - 1. Lägsta pris'!J8</f>
        <v>Ramavtalsnummer: 23.3-12995-2020</v>
      </c>
      <c r="C5" s="370"/>
      <c r="D5" s="370"/>
      <c r="E5" s="302"/>
      <c r="F5" s="302"/>
      <c r="G5" s="302"/>
      <c r="H5" s="302"/>
      <c r="I5" s="302"/>
      <c r="J5" s="302"/>
      <c r="K5" s="357"/>
      <c r="L5" s="357"/>
      <c r="M5" s="357"/>
      <c r="N5" s="357"/>
      <c r="O5" s="357"/>
      <c r="P5" s="357"/>
      <c r="Q5" s="288"/>
      <c r="R5" s="356"/>
      <c r="S5" s="356"/>
      <c r="T5" s="356"/>
      <c r="U5" s="356"/>
      <c r="V5" s="356"/>
      <c r="W5" s="356"/>
      <c r="X5" s="356"/>
      <c r="AC5" s="302"/>
      <c r="AD5" s="286"/>
      <c r="AE5" s="286"/>
      <c r="AF5" s="286"/>
      <c r="AG5" s="286"/>
    </row>
    <row r="6" spans="2:35" ht="9" customHeight="1" x14ac:dyDescent="0.35">
      <c r="B6" s="355"/>
      <c r="C6" s="302"/>
      <c r="D6" s="302"/>
      <c r="E6" s="302"/>
      <c r="F6" s="302"/>
      <c r="G6" s="302"/>
      <c r="H6" s="302"/>
      <c r="I6" s="302"/>
      <c r="J6" s="302"/>
      <c r="K6" s="357"/>
      <c r="L6" s="357"/>
      <c r="M6" s="357"/>
      <c r="N6" s="357"/>
      <c r="O6" s="357"/>
      <c r="P6" s="357"/>
      <c r="Q6" s="288"/>
      <c r="R6" s="356"/>
      <c r="S6" s="356"/>
      <c r="T6" s="356"/>
      <c r="U6" s="356"/>
      <c r="V6" s="356"/>
      <c r="W6" s="356"/>
      <c r="X6" s="356"/>
      <c r="AC6" s="302"/>
      <c r="AD6" s="286"/>
      <c r="AE6" s="286"/>
      <c r="AF6" s="286"/>
      <c r="AG6" s="286"/>
    </row>
    <row r="7" spans="2:35" ht="29.1" customHeight="1" x14ac:dyDescent="0.3">
      <c r="B7" s="373" t="s">
        <v>708</v>
      </c>
      <c r="C7" s="370"/>
      <c r="D7" s="370"/>
      <c r="E7" s="302"/>
      <c r="F7" s="302"/>
      <c r="G7" s="302"/>
      <c r="H7" s="302"/>
      <c r="I7" s="302"/>
      <c r="J7" s="302"/>
      <c r="K7" s="354"/>
      <c r="L7" s="354"/>
      <c r="M7" s="354"/>
      <c r="N7" s="354"/>
      <c r="O7" s="354"/>
      <c r="P7" s="354"/>
      <c r="Q7" s="335"/>
      <c r="R7" s="335"/>
      <c r="S7" s="335"/>
      <c r="T7" s="335"/>
      <c r="U7" s="335"/>
      <c r="V7" s="335"/>
      <c r="W7" s="379"/>
      <c r="X7" s="379"/>
      <c r="AC7" s="302"/>
      <c r="AD7" s="286"/>
      <c r="AE7" s="286"/>
      <c r="AF7" s="286"/>
      <c r="AG7" s="286"/>
    </row>
    <row r="8" spans="2:35" ht="40.5" customHeight="1" x14ac:dyDescent="0.2">
      <c r="B8" s="374" t="s">
        <v>711</v>
      </c>
      <c r="C8" s="375"/>
      <c r="D8" s="375"/>
      <c r="E8" s="302"/>
      <c r="F8" s="302"/>
      <c r="G8" s="302"/>
      <c r="H8" s="302"/>
      <c r="I8" s="302"/>
      <c r="J8" s="302"/>
      <c r="K8" s="334"/>
      <c r="L8" s="334"/>
      <c r="M8" s="334"/>
      <c r="N8" s="334"/>
      <c r="O8" s="334"/>
      <c r="P8" s="334"/>
      <c r="Q8" s="352"/>
      <c r="R8" s="352"/>
      <c r="S8" s="352"/>
      <c r="T8" s="352"/>
      <c r="U8" s="352"/>
      <c r="V8" s="352"/>
      <c r="W8" s="437"/>
      <c r="X8" s="437"/>
      <c r="AC8" s="302"/>
      <c r="AD8" s="286"/>
      <c r="AE8" s="286"/>
      <c r="AF8" s="286"/>
      <c r="AG8" s="286"/>
    </row>
    <row r="9" spans="2:35" s="286" customFormat="1" ht="60.6" customHeight="1" x14ac:dyDescent="0.2">
      <c r="B9" s="374" t="s">
        <v>716</v>
      </c>
      <c r="C9" s="376"/>
      <c r="D9" s="376"/>
      <c r="E9" s="302"/>
      <c r="F9" s="302"/>
      <c r="G9" s="302"/>
      <c r="H9" s="302"/>
      <c r="I9" s="302"/>
      <c r="J9" s="302"/>
      <c r="K9" s="334"/>
      <c r="L9" s="334"/>
      <c r="M9" s="334"/>
      <c r="N9" s="334"/>
      <c r="O9" s="334"/>
      <c r="P9" s="334"/>
      <c r="Q9" s="335"/>
      <c r="R9" s="335"/>
      <c r="S9" s="335"/>
      <c r="T9" s="335"/>
      <c r="U9" s="379"/>
      <c r="V9" s="379"/>
      <c r="W9" s="379"/>
      <c r="X9" s="379"/>
      <c r="AC9" s="302"/>
    </row>
    <row r="10" spans="2:35" ht="27.95" customHeight="1" x14ac:dyDescent="0.2">
      <c r="B10" s="377" t="s">
        <v>707</v>
      </c>
      <c r="C10" s="378"/>
      <c r="D10" s="378"/>
      <c r="E10" s="302"/>
      <c r="F10" s="302"/>
      <c r="G10" s="302"/>
      <c r="H10" s="302"/>
      <c r="I10" s="302"/>
      <c r="J10" s="302"/>
      <c r="Q10" s="352"/>
      <c r="R10" s="352"/>
      <c r="S10" s="352"/>
      <c r="T10" s="352"/>
      <c r="U10" s="437"/>
      <c r="V10" s="437"/>
      <c r="W10" s="437"/>
      <c r="X10" s="437"/>
      <c r="AC10" s="302"/>
      <c r="AD10" s="286"/>
      <c r="AE10" s="286"/>
      <c r="AF10" s="286"/>
      <c r="AG10" s="286"/>
    </row>
    <row r="11" spans="2:35" ht="44.25" customHeight="1" x14ac:dyDescent="0.2">
      <c r="B11" s="368" t="s">
        <v>706</v>
      </c>
      <c r="C11" s="364" t="s">
        <v>712</v>
      </c>
      <c r="D11" s="365"/>
      <c r="E11" s="300"/>
      <c r="F11" s="395"/>
      <c r="G11" s="395"/>
      <c r="H11" s="395"/>
      <c r="I11" s="395"/>
      <c r="J11" s="395"/>
      <c r="K11" s="278"/>
      <c r="Q11" s="335"/>
      <c r="R11" s="335"/>
      <c r="S11" s="335"/>
      <c r="T11" s="379"/>
      <c r="U11" s="379"/>
      <c r="V11" s="379"/>
      <c r="W11" s="379"/>
      <c r="X11" s="379"/>
      <c r="AC11" s="302"/>
      <c r="AD11" s="286"/>
      <c r="AE11" s="286"/>
      <c r="AF11" s="286"/>
      <c r="AG11" s="286"/>
    </row>
    <row r="12" spans="2:35" ht="44.25" customHeight="1" x14ac:dyDescent="0.2">
      <c r="B12" s="368" t="s">
        <v>705</v>
      </c>
      <c r="C12" s="364" t="s">
        <v>712</v>
      </c>
      <c r="D12" s="365"/>
      <c r="E12" s="353"/>
      <c r="F12" s="393"/>
      <c r="G12" s="393"/>
      <c r="H12" s="393"/>
      <c r="I12" s="393"/>
      <c r="J12" s="393"/>
      <c r="Q12" s="352"/>
      <c r="R12" s="352"/>
      <c r="S12" s="352"/>
      <c r="T12" s="385"/>
      <c r="U12" s="385"/>
      <c r="V12" s="385"/>
      <c r="W12" s="385"/>
      <c r="X12" s="385"/>
      <c r="AC12" s="302"/>
      <c r="AD12" s="286"/>
      <c r="AE12" s="286"/>
      <c r="AF12" s="286"/>
      <c r="AG12" s="286"/>
      <c r="AI12" s="314"/>
    </row>
    <row r="13" spans="2:35" ht="44.25" customHeight="1" x14ac:dyDescent="0.2">
      <c r="B13" s="368" t="s">
        <v>704</v>
      </c>
      <c r="C13" s="364" t="s">
        <v>712</v>
      </c>
      <c r="D13" s="365"/>
      <c r="E13" s="353"/>
      <c r="F13" s="353"/>
      <c r="G13" s="353"/>
      <c r="H13" s="353"/>
      <c r="I13" s="353"/>
      <c r="J13" s="353"/>
      <c r="Q13" s="352"/>
      <c r="R13" s="351"/>
      <c r="S13" s="351"/>
      <c r="T13" s="343"/>
      <c r="U13" s="343"/>
      <c r="V13" s="343"/>
      <c r="W13" s="343"/>
      <c r="X13" s="343"/>
      <c r="AC13" s="302"/>
      <c r="AD13" s="286"/>
      <c r="AE13" s="286"/>
      <c r="AF13" s="286"/>
      <c r="AG13" s="286"/>
      <c r="AI13" s="314"/>
    </row>
    <row r="14" spans="2:35" ht="44.25" customHeight="1" x14ac:dyDescent="0.2">
      <c r="B14" s="368" t="s">
        <v>703</v>
      </c>
      <c r="C14" s="364" t="s">
        <v>712</v>
      </c>
      <c r="D14" s="365"/>
      <c r="Q14" s="288"/>
      <c r="AC14" s="302"/>
      <c r="AD14" s="286"/>
      <c r="AE14" s="286"/>
      <c r="AF14" s="286"/>
      <c r="AG14" s="286"/>
    </row>
    <row r="15" spans="2:35" ht="12.75" customHeight="1" x14ac:dyDescent="0.35">
      <c r="B15" s="350"/>
      <c r="C15" s="390"/>
      <c r="D15" s="390"/>
      <c r="E15" s="390"/>
      <c r="F15" s="390"/>
      <c r="G15" s="390"/>
      <c r="H15" s="390"/>
      <c r="I15" s="390"/>
      <c r="J15" s="390"/>
      <c r="Q15" s="334"/>
      <c r="R15" s="334"/>
      <c r="S15" s="334"/>
      <c r="T15" s="334"/>
      <c r="U15" s="334"/>
      <c r="V15" s="334"/>
      <c r="W15" s="334"/>
      <c r="X15" s="334"/>
      <c r="AC15" s="302"/>
      <c r="AD15" s="286"/>
      <c r="AE15" s="286"/>
      <c r="AF15" s="286"/>
      <c r="AG15" s="286"/>
    </row>
    <row r="16" spans="2:35" ht="12.75" customHeight="1" x14ac:dyDescent="0.2">
      <c r="C16" s="390"/>
      <c r="D16" s="390"/>
      <c r="E16" s="390"/>
      <c r="F16" s="390"/>
      <c r="G16" s="390"/>
      <c r="H16" s="390"/>
      <c r="I16" s="390"/>
      <c r="J16" s="390"/>
      <c r="Q16" s="334"/>
      <c r="R16" s="334"/>
      <c r="S16" s="334"/>
      <c r="T16" s="334"/>
      <c r="U16" s="334"/>
      <c r="V16" s="334"/>
      <c r="W16" s="334"/>
      <c r="X16" s="334"/>
      <c r="AC16" s="302"/>
      <c r="AD16" s="286"/>
      <c r="AE16" s="286"/>
      <c r="AF16" s="286"/>
      <c r="AG16" s="286"/>
    </row>
    <row r="17" spans="3:33" ht="12.75" customHeight="1" x14ac:dyDescent="0.2">
      <c r="C17" s="390"/>
      <c r="D17" s="390"/>
      <c r="E17" s="390"/>
      <c r="F17" s="390"/>
      <c r="G17" s="390"/>
      <c r="H17" s="390"/>
      <c r="I17" s="390"/>
      <c r="J17" s="390"/>
      <c r="Q17" s="334"/>
      <c r="R17" s="334"/>
      <c r="S17" s="334"/>
      <c r="T17" s="334"/>
      <c r="U17" s="334"/>
      <c r="V17" s="334"/>
      <c r="W17" s="334"/>
      <c r="X17" s="334"/>
      <c r="AC17" s="302"/>
      <c r="AD17" s="286"/>
      <c r="AE17" s="286"/>
      <c r="AF17" s="286"/>
      <c r="AG17" s="286"/>
    </row>
    <row r="18" spans="3:33" ht="12.75" customHeight="1" x14ac:dyDescent="0.2">
      <c r="C18" s="390"/>
      <c r="D18" s="390"/>
      <c r="E18" s="390"/>
      <c r="F18" s="390"/>
      <c r="G18" s="390"/>
      <c r="H18" s="390"/>
      <c r="I18" s="390"/>
      <c r="J18" s="390"/>
      <c r="Q18" s="334"/>
      <c r="R18" s="334"/>
      <c r="S18" s="334"/>
      <c r="T18" s="334"/>
      <c r="U18" s="334"/>
      <c r="V18" s="334"/>
      <c r="W18" s="334"/>
      <c r="X18" s="334"/>
      <c r="AC18" s="302"/>
      <c r="AD18" s="286"/>
      <c r="AE18" s="286"/>
      <c r="AF18" s="286"/>
      <c r="AG18" s="286"/>
    </row>
    <row r="19" spans="3:33" ht="14.1" customHeight="1" x14ac:dyDescent="0.2">
      <c r="C19" s="390"/>
      <c r="D19" s="390"/>
      <c r="E19" s="390"/>
      <c r="F19" s="390"/>
      <c r="G19" s="390"/>
      <c r="H19" s="390"/>
      <c r="I19" s="390"/>
      <c r="J19" s="390"/>
      <c r="Q19" s="334"/>
      <c r="R19" s="334"/>
      <c r="S19" s="334"/>
      <c r="T19" s="334"/>
      <c r="U19" s="334"/>
      <c r="V19" s="334"/>
      <c r="W19" s="334"/>
      <c r="X19" s="334"/>
      <c r="AC19" s="302"/>
      <c r="AD19" s="286"/>
      <c r="AE19" s="286"/>
      <c r="AF19" s="286"/>
      <c r="AG19" s="286"/>
    </row>
    <row r="20" spans="3:33" ht="18" customHeight="1" x14ac:dyDescent="0.2">
      <c r="C20" s="390"/>
      <c r="D20" s="390"/>
      <c r="E20" s="390"/>
      <c r="F20" s="390"/>
      <c r="G20" s="390"/>
      <c r="H20" s="390"/>
      <c r="I20" s="390"/>
      <c r="J20" s="390"/>
      <c r="AC20" s="302"/>
      <c r="AD20" s="286"/>
      <c r="AE20" s="286"/>
      <c r="AF20" s="286"/>
      <c r="AG20" s="286"/>
    </row>
    <row r="21" spans="3:33" ht="17.25" customHeight="1" x14ac:dyDescent="0.2">
      <c r="C21" s="286"/>
      <c r="D21" s="314"/>
      <c r="E21" s="314"/>
      <c r="F21" s="314"/>
      <c r="G21" s="314"/>
      <c r="H21" s="314"/>
      <c r="I21" s="314"/>
      <c r="Q21" s="288"/>
    </row>
    <row r="22" spans="3:33" ht="20.45" customHeight="1" x14ac:dyDescent="0.2">
      <c r="C22" s="349"/>
      <c r="Q22" s="348"/>
      <c r="R22" s="348"/>
      <c r="S22" s="348"/>
      <c r="T22" s="348"/>
      <c r="U22" s="348"/>
      <c r="V22" s="348"/>
      <c r="W22" s="348"/>
      <c r="X22" s="348"/>
      <c r="AC22" s="302"/>
      <c r="AD22" s="286"/>
      <c r="AE22" s="286"/>
      <c r="AF22" s="286"/>
      <c r="AG22" s="286"/>
    </row>
    <row r="23" spans="3:33" ht="33.6" customHeight="1" x14ac:dyDescent="0.2">
      <c r="C23" s="385"/>
      <c r="D23" s="431"/>
      <c r="E23" s="431"/>
      <c r="F23" s="431"/>
      <c r="G23" s="431"/>
      <c r="H23" s="431"/>
      <c r="I23" s="431"/>
      <c r="J23" s="431"/>
      <c r="Q23" s="347"/>
      <c r="R23" s="347"/>
      <c r="S23" s="347"/>
      <c r="T23" s="347"/>
      <c r="U23" s="347"/>
      <c r="V23" s="347"/>
      <c r="W23" s="347"/>
      <c r="X23" s="347"/>
      <c r="AC23" s="302"/>
      <c r="AD23" s="286"/>
      <c r="AE23" s="286"/>
      <c r="AF23" s="286"/>
      <c r="AG23" s="286"/>
    </row>
    <row r="24" spans="3:33" ht="17.25" customHeight="1" x14ac:dyDescent="0.2">
      <c r="C24" s="286"/>
      <c r="D24" s="314"/>
      <c r="E24" s="314"/>
      <c r="F24" s="314"/>
      <c r="G24" s="314"/>
      <c r="H24" s="314"/>
      <c r="I24" s="314"/>
    </row>
    <row r="25" spans="3:33" ht="27.75" customHeight="1" x14ac:dyDescent="0.2">
      <c r="C25" s="432"/>
      <c r="D25" s="432"/>
      <c r="E25" s="432"/>
      <c r="F25" s="432"/>
      <c r="H25" s="379"/>
      <c r="I25" s="379"/>
      <c r="J25" s="379"/>
    </row>
    <row r="26" spans="3:33" ht="19.5" customHeight="1" x14ac:dyDescent="0.2">
      <c r="C26" s="436"/>
      <c r="D26" s="436"/>
      <c r="E26" s="436"/>
      <c r="F26" s="436"/>
      <c r="H26" s="385"/>
      <c r="I26" s="385"/>
      <c r="J26" s="385"/>
    </row>
    <row r="27" spans="3:33" ht="12.75" customHeight="1" x14ac:dyDescent="0.2"/>
    <row r="28" spans="3:33" ht="27.75" customHeight="1" x14ac:dyDescent="0.2">
      <c r="C28" s="432"/>
      <c r="D28" s="432"/>
      <c r="E28" s="432"/>
      <c r="F28" s="432"/>
    </row>
    <row r="29" spans="3:33" ht="19.5" customHeight="1" x14ac:dyDescent="0.2">
      <c r="C29" s="436"/>
      <c r="D29" s="436"/>
      <c r="E29" s="436"/>
      <c r="F29" s="436"/>
      <c r="Q29" s="234"/>
      <c r="R29" s="234"/>
      <c r="S29" s="234"/>
    </row>
    <row r="30" spans="3:33" ht="12.75" customHeight="1" x14ac:dyDescent="0.2">
      <c r="G30" s="278"/>
    </row>
    <row r="31" spans="3:33" ht="27.75" customHeight="1" x14ac:dyDescent="0.2">
      <c r="C31" s="432"/>
      <c r="D31" s="432"/>
      <c r="E31" s="432"/>
      <c r="F31" s="432"/>
      <c r="H31" s="379"/>
      <c r="I31" s="379"/>
    </row>
    <row r="32" spans="3:33" ht="19.5" customHeight="1" x14ac:dyDescent="0.2">
      <c r="C32" s="436"/>
      <c r="D32" s="436"/>
      <c r="E32" s="436"/>
      <c r="F32" s="436"/>
      <c r="H32" s="435"/>
      <c r="I32" s="435"/>
      <c r="Q32" s="234"/>
      <c r="R32" s="234"/>
      <c r="S32" s="234"/>
    </row>
    <row r="34" spans="3:44" x14ac:dyDescent="0.2">
      <c r="C34" s="379"/>
      <c r="D34" s="379"/>
      <c r="E34" s="379"/>
      <c r="F34" s="379"/>
      <c r="G34" s="379"/>
      <c r="H34" s="379"/>
      <c r="I34" s="379"/>
      <c r="J34" s="379"/>
      <c r="K34" s="379"/>
      <c r="L34" s="379"/>
      <c r="M34" s="237"/>
      <c r="N34" s="237"/>
      <c r="O34" s="237"/>
    </row>
    <row r="35" spans="3:44" x14ac:dyDescent="0.2">
      <c r="C35" s="433"/>
      <c r="D35" s="433"/>
      <c r="E35" s="433"/>
      <c r="F35" s="433"/>
      <c r="G35" s="433"/>
      <c r="H35" s="433"/>
      <c r="I35" s="433"/>
      <c r="J35" s="433"/>
      <c r="K35" s="433"/>
      <c r="L35" s="433"/>
      <c r="M35" s="239"/>
      <c r="N35" s="239"/>
      <c r="O35" s="239"/>
    </row>
    <row r="36" spans="3:44" ht="12.75" customHeight="1" x14ac:dyDescent="0.2">
      <c r="C36" s="284"/>
      <c r="D36" s="284"/>
      <c r="E36" s="284"/>
      <c r="F36" s="284"/>
      <c r="G36" s="284"/>
      <c r="H36" s="284"/>
      <c r="I36" s="284"/>
      <c r="J36" s="284"/>
      <c r="K36" s="284"/>
      <c r="L36" s="346"/>
    </row>
    <row r="37" spans="3:44" ht="27.75" customHeight="1" x14ac:dyDescent="0.2">
      <c r="C37" s="379"/>
      <c r="D37" s="379"/>
      <c r="E37" s="379"/>
      <c r="F37" s="379"/>
      <c r="G37" s="379"/>
      <c r="H37" s="379"/>
      <c r="I37" s="379"/>
      <c r="J37" s="379"/>
      <c r="K37" s="379"/>
      <c r="L37" s="379"/>
      <c r="M37" s="237"/>
      <c r="N37" s="237"/>
      <c r="O37" s="237"/>
    </row>
    <row r="38" spans="3:44" ht="25.5" customHeight="1" x14ac:dyDescent="0.2">
      <c r="C38" s="433"/>
      <c r="D38" s="433"/>
      <c r="E38" s="433"/>
      <c r="F38" s="433"/>
      <c r="G38" s="433"/>
      <c r="H38" s="433"/>
      <c r="I38" s="433"/>
      <c r="J38" s="433"/>
      <c r="K38" s="433"/>
      <c r="L38" s="433"/>
      <c r="M38" s="239"/>
      <c r="N38" s="239"/>
      <c r="O38" s="239"/>
      <c r="Q38" s="234"/>
      <c r="R38" s="234"/>
      <c r="S38" s="234"/>
      <c r="W38" s="278"/>
    </row>
    <row r="39" spans="3:44" ht="18.75" customHeight="1" x14ac:dyDescent="0.2">
      <c r="C39" s="286"/>
      <c r="D39" s="286"/>
      <c r="E39" s="286"/>
      <c r="F39" s="286"/>
      <c r="G39" s="286"/>
      <c r="H39" s="286"/>
      <c r="I39" s="286"/>
      <c r="J39" s="286"/>
      <c r="K39" s="286"/>
      <c r="L39" s="286"/>
      <c r="M39" s="286"/>
      <c r="N39" s="286"/>
      <c r="O39" s="286"/>
    </row>
    <row r="40" spans="3:44" ht="37.5" customHeight="1" x14ac:dyDescent="0.2">
      <c r="G40" s="434"/>
      <c r="H40" s="434"/>
      <c r="I40" s="434"/>
      <c r="J40" s="434"/>
      <c r="K40" s="434"/>
      <c r="L40" s="434"/>
      <c r="M40" s="286"/>
      <c r="N40" s="286"/>
      <c r="O40" s="286"/>
      <c r="Y40" s="345"/>
      <c r="Z40" s="297"/>
      <c r="AA40" s="297"/>
      <c r="AB40" s="297"/>
    </row>
    <row r="41" spans="3:44" ht="40.5" customHeight="1" x14ac:dyDescent="0.25">
      <c r="C41" s="382"/>
      <c r="D41" s="382"/>
      <c r="E41" s="382"/>
      <c r="F41" s="382"/>
      <c r="G41" s="434"/>
      <c r="H41" s="434"/>
      <c r="I41" s="434"/>
      <c r="J41" s="434"/>
      <c r="K41" s="434"/>
      <c r="L41" s="434"/>
      <c r="Q41" s="344"/>
      <c r="R41" s="344"/>
      <c r="S41" s="325"/>
      <c r="T41" s="325"/>
      <c r="U41" s="325"/>
    </row>
    <row r="42" spans="3:44" ht="96.75" customHeight="1" x14ac:dyDescent="0.2">
      <c r="C42" s="343"/>
      <c r="D42" s="430"/>
      <c r="E42" s="430"/>
      <c r="F42" s="426"/>
      <c r="G42" s="426"/>
      <c r="H42" s="426"/>
      <c r="I42" s="426"/>
      <c r="J42" s="427"/>
      <c r="K42" s="427"/>
      <c r="L42" s="427"/>
      <c r="M42" s="427"/>
      <c r="N42" s="295"/>
      <c r="O42" s="336"/>
      <c r="Q42" s="335"/>
      <c r="R42" s="334"/>
      <c r="S42" s="334"/>
      <c r="T42" s="334"/>
      <c r="U42" s="334"/>
      <c r="V42" s="334"/>
      <c r="W42" s="395"/>
      <c r="X42" s="395"/>
      <c r="Y42" s="379"/>
      <c r="Z42" s="395"/>
    </row>
    <row r="43" spans="3:44" ht="43.5" customHeight="1" x14ac:dyDescent="0.2">
      <c r="C43" s="343"/>
      <c r="D43" s="385"/>
      <c r="E43" s="385"/>
      <c r="F43" s="385"/>
      <c r="G43" s="385"/>
      <c r="H43" s="385"/>
      <c r="I43" s="385"/>
      <c r="J43" s="383"/>
      <c r="K43" s="383"/>
      <c r="L43" s="383"/>
      <c r="M43" s="383"/>
      <c r="N43" s="331"/>
      <c r="O43" s="331"/>
      <c r="Q43" s="330"/>
      <c r="R43" s="329"/>
      <c r="S43" s="329"/>
      <c r="T43" s="329"/>
      <c r="U43" s="329"/>
      <c r="V43" s="329"/>
      <c r="W43" s="421"/>
      <c r="X43" s="422"/>
      <c r="Y43" s="428"/>
      <c r="Z43" s="429"/>
      <c r="AA43" s="407"/>
      <c r="AB43" s="390"/>
      <c r="AC43" s="390"/>
      <c r="AD43" s="390"/>
      <c r="AE43" s="390"/>
      <c r="AF43" s="390"/>
      <c r="AG43" s="390"/>
      <c r="AH43" s="390"/>
      <c r="AI43" s="390"/>
      <c r="AJ43" s="390"/>
      <c r="AK43" s="390"/>
      <c r="AL43" s="390"/>
      <c r="AM43" s="390"/>
      <c r="AN43" s="390"/>
      <c r="AO43" s="390"/>
      <c r="AP43" s="390"/>
      <c r="AQ43" s="390"/>
      <c r="AR43" s="390"/>
    </row>
    <row r="44" spans="3:44" ht="42.75" customHeight="1" x14ac:dyDescent="0.2">
      <c r="C44" s="343"/>
      <c r="D44" s="385"/>
      <c r="E44" s="385"/>
      <c r="F44" s="385"/>
      <c r="G44" s="385"/>
      <c r="H44" s="385"/>
      <c r="I44" s="385"/>
      <c r="J44" s="383"/>
      <c r="K44" s="383"/>
      <c r="L44" s="383"/>
      <c r="M44" s="383"/>
      <c r="N44" s="331"/>
      <c r="O44" s="331"/>
      <c r="Q44" s="330"/>
      <c r="R44" s="329"/>
      <c r="S44" s="329"/>
      <c r="T44" s="329"/>
      <c r="U44" s="329"/>
      <c r="V44" s="329"/>
      <c r="W44" s="421"/>
      <c r="X44" s="422"/>
      <c r="Y44" s="428"/>
      <c r="Z44" s="429"/>
    </row>
    <row r="45" spans="3:44" ht="42.75" customHeight="1" x14ac:dyDescent="0.2">
      <c r="C45" s="343"/>
      <c r="D45" s="385"/>
      <c r="E45" s="385"/>
      <c r="F45" s="385"/>
      <c r="G45" s="385"/>
      <c r="H45" s="385"/>
      <c r="I45" s="385"/>
      <c r="J45" s="383"/>
      <c r="K45" s="383"/>
      <c r="L45" s="383"/>
      <c r="M45" s="383"/>
      <c r="N45" s="331"/>
      <c r="O45" s="331"/>
      <c r="Q45" s="330"/>
      <c r="R45" s="329"/>
      <c r="S45" s="329"/>
      <c r="T45" s="329"/>
      <c r="U45" s="329"/>
      <c r="V45" s="329"/>
      <c r="W45" s="421"/>
      <c r="X45" s="422"/>
      <c r="Y45" s="428"/>
      <c r="Z45" s="429"/>
    </row>
    <row r="46" spans="3:44" ht="42.75" customHeight="1" x14ac:dyDescent="0.2">
      <c r="C46" s="343"/>
      <c r="D46" s="385"/>
      <c r="E46" s="385"/>
      <c r="F46" s="385"/>
      <c r="G46" s="385"/>
      <c r="H46" s="385"/>
      <c r="I46" s="385"/>
      <c r="J46" s="383"/>
      <c r="K46" s="383"/>
      <c r="L46" s="383"/>
      <c r="M46" s="383"/>
      <c r="N46" s="331"/>
      <c r="O46" s="331"/>
      <c r="Q46" s="330"/>
      <c r="R46" s="329"/>
      <c r="S46" s="329"/>
      <c r="T46" s="329"/>
      <c r="U46" s="329"/>
      <c r="V46" s="329"/>
      <c r="W46" s="421"/>
      <c r="X46" s="422"/>
      <c r="Y46" s="428"/>
      <c r="Z46" s="429"/>
    </row>
    <row r="47" spans="3:44" ht="42.75" customHeight="1" x14ac:dyDescent="0.2">
      <c r="C47" s="343"/>
      <c r="D47" s="385"/>
      <c r="E47" s="385"/>
      <c r="F47" s="385"/>
      <c r="G47" s="385"/>
      <c r="H47" s="385"/>
      <c r="I47" s="385"/>
      <c r="J47" s="383"/>
      <c r="K47" s="383"/>
      <c r="L47" s="383"/>
      <c r="M47" s="383"/>
      <c r="N47" s="331"/>
      <c r="O47" s="331"/>
      <c r="Q47" s="330"/>
      <c r="R47" s="329"/>
      <c r="S47" s="329"/>
      <c r="T47" s="329"/>
      <c r="U47" s="329"/>
      <c r="V47" s="329"/>
      <c r="W47" s="421"/>
      <c r="X47" s="422"/>
      <c r="Y47" s="428"/>
      <c r="Z47" s="429"/>
    </row>
    <row r="48" spans="3:44" ht="42.75" customHeight="1" x14ac:dyDescent="0.2">
      <c r="C48" s="343"/>
      <c r="D48" s="385"/>
      <c r="E48" s="385"/>
      <c r="F48" s="385"/>
      <c r="G48" s="385"/>
      <c r="H48" s="385"/>
      <c r="I48" s="385"/>
      <c r="J48" s="383"/>
      <c r="K48" s="383"/>
      <c r="L48" s="383"/>
      <c r="M48" s="383"/>
      <c r="N48" s="331"/>
      <c r="O48" s="331"/>
      <c r="Q48" s="330"/>
      <c r="R48" s="329"/>
      <c r="S48" s="329"/>
      <c r="T48" s="329"/>
      <c r="U48" s="329"/>
      <c r="V48" s="329"/>
      <c r="W48" s="421"/>
      <c r="X48" s="422"/>
      <c r="Y48" s="428"/>
      <c r="Z48" s="429"/>
    </row>
    <row r="49" spans="2:28" ht="42.75" customHeight="1" x14ac:dyDescent="0.2">
      <c r="C49" s="343"/>
      <c r="D49" s="385"/>
      <c r="E49" s="385"/>
      <c r="F49" s="385"/>
      <c r="G49" s="385"/>
      <c r="H49" s="385"/>
      <c r="I49" s="385"/>
      <c r="J49" s="383"/>
      <c r="K49" s="383"/>
      <c r="L49" s="383"/>
      <c r="M49" s="383"/>
      <c r="N49" s="331"/>
      <c r="O49" s="331"/>
      <c r="Q49" s="330"/>
      <c r="R49" s="329"/>
      <c r="S49" s="329"/>
      <c r="T49" s="329"/>
      <c r="U49" s="329"/>
      <c r="V49" s="329"/>
      <c r="W49" s="421"/>
      <c r="X49" s="422"/>
      <c r="Y49" s="428"/>
      <c r="Z49" s="429"/>
    </row>
    <row r="50" spans="2:28" ht="42.75" customHeight="1" x14ac:dyDescent="0.2">
      <c r="C50" s="343"/>
      <c r="D50" s="385"/>
      <c r="E50" s="385"/>
      <c r="F50" s="385"/>
      <c r="G50" s="385"/>
      <c r="H50" s="385"/>
      <c r="I50" s="385"/>
      <c r="J50" s="383"/>
      <c r="K50" s="383"/>
      <c r="L50" s="383"/>
      <c r="M50" s="383"/>
      <c r="N50" s="331"/>
      <c r="O50" s="331"/>
      <c r="Q50" s="330"/>
      <c r="R50" s="329"/>
      <c r="S50" s="329"/>
      <c r="T50" s="329"/>
      <c r="U50" s="329"/>
      <c r="V50" s="329"/>
      <c r="W50" s="421"/>
      <c r="X50" s="422"/>
      <c r="Y50" s="428"/>
      <c r="Z50" s="429"/>
    </row>
    <row r="51" spans="2:28" ht="42.75" customHeight="1" x14ac:dyDescent="0.2">
      <c r="C51" s="343"/>
      <c r="D51" s="385"/>
      <c r="E51" s="385"/>
      <c r="F51" s="385"/>
      <c r="G51" s="385"/>
      <c r="H51" s="385"/>
      <c r="I51" s="385"/>
      <c r="J51" s="383"/>
      <c r="K51" s="383"/>
      <c r="L51" s="383"/>
      <c r="M51" s="383"/>
      <c r="N51" s="331"/>
      <c r="O51" s="331"/>
      <c r="Q51" s="330"/>
      <c r="R51" s="329"/>
      <c r="S51" s="329"/>
      <c r="T51" s="329"/>
      <c r="U51" s="329"/>
      <c r="V51" s="329"/>
      <c r="W51" s="421"/>
      <c r="X51" s="422"/>
      <c r="Y51" s="428"/>
      <c r="Z51" s="429"/>
    </row>
    <row r="52" spans="2:28" ht="42.75" customHeight="1" x14ac:dyDescent="0.2">
      <c r="C52" s="343"/>
      <c r="D52" s="385"/>
      <c r="E52" s="385"/>
      <c r="F52" s="385"/>
      <c r="G52" s="385"/>
      <c r="H52" s="385"/>
      <c r="I52" s="385"/>
      <c r="J52" s="383"/>
      <c r="K52" s="383"/>
      <c r="L52" s="383"/>
      <c r="M52" s="383"/>
      <c r="N52" s="331"/>
      <c r="O52" s="331"/>
      <c r="Q52" s="330"/>
      <c r="R52" s="329"/>
      <c r="S52" s="329"/>
      <c r="T52" s="329"/>
      <c r="U52" s="329"/>
      <c r="V52" s="329"/>
      <c r="W52" s="421"/>
      <c r="X52" s="422"/>
      <c r="Y52" s="428"/>
      <c r="Z52" s="429"/>
    </row>
    <row r="53" spans="2:28" x14ac:dyDescent="0.2">
      <c r="D53" s="302"/>
      <c r="I53" s="339"/>
      <c r="Q53" s="342"/>
      <c r="R53" s="234"/>
      <c r="S53" s="234"/>
      <c r="AA53" s="297"/>
      <c r="AB53" s="297"/>
    </row>
    <row r="54" spans="2:28" ht="30.75" customHeight="1" x14ac:dyDescent="0.2">
      <c r="C54" s="341"/>
      <c r="D54" s="340"/>
      <c r="E54" s="340"/>
      <c r="F54" s="340"/>
      <c r="Q54" s="234"/>
      <c r="R54" s="234"/>
      <c r="S54" s="234"/>
      <c r="V54" s="297"/>
      <c r="W54" s="297"/>
      <c r="X54" s="328"/>
      <c r="Y54" s="423"/>
      <c r="Z54" s="424"/>
      <c r="AA54" s="297"/>
      <c r="AB54" s="297"/>
    </row>
    <row r="55" spans="2:28" x14ac:dyDescent="0.2">
      <c r="D55" s="302"/>
      <c r="I55" s="339"/>
      <c r="Q55" s="234"/>
      <c r="R55" s="234"/>
      <c r="S55" s="234"/>
      <c r="AA55" s="297"/>
      <c r="AB55" s="297"/>
    </row>
    <row r="56" spans="2:28" ht="15.75" x14ac:dyDescent="0.2">
      <c r="B56" s="313"/>
      <c r="C56" s="425"/>
      <c r="D56" s="425"/>
      <c r="E56" s="425"/>
      <c r="F56" s="425"/>
      <c r="G56" s="425"/>
      <c r="K56" s="297"/>
      <c r="Q56" s="297"/>
      <c r="R56" s="297"/>
      <c r="S56" s="297"/>
      <c r="T56" s="297"/>
      <c r="U56" s="297"/>
      <c r="W56" s="338"/>
      <c r="AA56" s="297"/>
      <c r="AB56" s="297"/>
    </row>
    <row r="57" spans="2:28" x14ac:dyDescent="0.2">
      <c r="B57" s="313"/>
      <c r="C57" s="297"/>
      <c r="D57" s="297"/>
      <c r="E57" s="297"/>
      <c r="F57" s="297"/>
      <c r="G57" s="297"/>
      <c r="H57" s="297"/>
      <c r="I57" s="297"/>
      <c r="J57" s="297"/>
      <c r="K57" s="297"/>
      <c r="Q57" s="297"/>
      <c r="R57" s="297"/>
      <c r="S57" s="297"/>
      <c r="T57" s="297"/>
      <c r="U57" s="297"/>
      <c r="V57" s="418"/>
      <c r="W57" s="417"/>
      <c r="X57" s="417"/>
      <c r="Y57" s="310"/>
      <c r="Z57" s="309"/>
      <c r="AA57" s="297"/>
      <c r="AB57" s="297"/>
    </row>
    <row r="58" spans="2:28" x14ac:dyDescent="0.2">
      <c r="B58" s="313"/>
      <c r="C58" s="426"/>
      <c r="D58" s="426"/>
      <c r="E58" s="426"/>
      <c r="F58" s="337"/>
      <c r="G58" s="427"/>
      <c r="H58" s="427"/>
      <c r="I58" s="427"/>
      <c r="J58" s="427"/>
      <c r="K58" s="427"/>
      <c r="L58" s="427"/>
      <c r="M58" s="427"/>
      <c r="N58" s="336"/>
      <c r="O58" s="336"/>
      <c r="Q58" s="335"/>
      <c r="R58" s="334"/>
      <c r="S58" s="334"/>
      <c r="T58" s="334"/>
      <c r="U58" s="334"/>
      <c r="V58" s="334"/>
      <c r="W58" s="395"/>
      <c r="X58" s="395"/>
      <c r="Y58" s="379"/>
      <c r="Z58" s="395"/>
      <c r="AA58" s="297"/>
      <c r="AB58" s="297"/>
    </row>
    <row r="59" spans="2:28" x14ac:dyDescent="0.2">
      <c r="B59" s="313"/>
      <c r="C59" s="385"/>
      <c r="D59" s="385"/>
      <c r="E59" s="385"/>
      <c r="F59" s="332"/>
      <c r="G59" s="385"/>
      <c r="H59" s="385"/>
      <c r="I59" s="385"/>
      <c r="J59" s="385"/>
      <c r="K59" s="385"/>
      <c r="L59" s="385"/>
      <c r="M59" s="385"/>
      <c r="N59" s="331"/>
      <c r="O59" s="331"/>
      <c r="Q59" s="330"/>
      <c r="R59" s="329"/>
      <c r="S59" s="329"/>
      <c r="T59" s="329"/>
      <c r="U59" s="329"/>
      <c r="V59" s="329"/>
      <c r="W59" s="413"/>
      <c r="X59" s="414"/>
      <c r="Y59" s="415"/>
      <c r="Z59" s="416"/>
      <c r="AA59" s="297"/>
      <c r="AB59" s="297"/>
    </row>
    <row r="60" spans="2:28" x14ac:dyDescent="0.2">
      <c r="B60" s="313"/>
      <c r="C60" s="333"/>
      <c r="D60" s="333"/>
      <c r="E60" s="333"/>
      <c r="F60" s="297"/>
      <c r="G60" s="333"/>
      <c r="H60" s="333"/>
      <c r="I60" s="333"/>
      <c r="J60" s="333"/>
      <c r="K60" s="333"/>
      <c r="L60" s="284"/>
      <c r="M60" s="284"/>
      <c r="Q60" s="318"/>
      <c r="R60" s="297"/>
      <c r="S60" s="297"/>
      <c r="T60" s="297"/>
      <c r="U60" s="297"/>
      <c r="V60" s="418"/>
      <c r="W60" s="417"/>
      <c r="X60" s="417"/>
      <c r="Y60" s="310"/>
      <c r="Z60" s="309"/>
      <c r="AA60" s="297"/>
      <c r="AB60" s="297"/>
    </row>
    <row r="61" spans="2:28" x14ac:dyDescent="0.2">
      <c r="B61" s="313"/>
      <c r="C61" s="385"/>
      <c r="D61" s="385"/>
      <c r="E61" s="385"/>
      <c r="F61" s="332"/>
      <c r="G61" s="385"/>
      <c r="H61" s="385"/>
      <c r="I61" s="385"/>
      <c r="J61" s="385"/>
      <c r="K61" s="385"/>
      <c r="L61" s="385"/>
      <c r="M61" s="385"/>
      <c r="N61" s="331"/>
      <c r="O61" s="331"/>
      <c r="Q61" s="330"/>
      <c r="R61" s="329"/>
      <c r="S61" s="329"/>
      <c r="T61" s="329"/>
      <c r="U61" s="329"/>
      <c r="V61" s="329"/>
      <c r="W61" s="413"/>
      <c r="X61" s="414"/>
      <c r="Y61" s="415"/>
      <c r="Z61" s="416"/>
      <c r="AA61" s="297"/>
      <c r="AB61" s="297"/>
    </row>
    <row r="62" spans="2:28" x14ac:dyDescent="0.2">
      <c r="B62" s="313"/>
      <c r="C62" s="333"/>
      <c r="D62" s="333"/>
      <c r="E62" s="333"/>
      <c r="F62" s="297"/>
      <c r="G62" s="333"/>
      <c r="H62" s="333"/>
      <c r="I62" s="333"/>
      <c r="J62" s="333"/>
      <c r="K62" s="333"/>
      <c r="L62" s="284"/>
      <c r="M62" s="284"/>
      <c r="Q62" s="297"/>
      <c r="R62" s="297"/>
      <c r="S62" s="297"/>
      <c r="T62" s="297"/>
      <c r="U62" s="297"/>
      <c r="V62" s="418"/>
      <c r="W62" s="417"/>
      <c r="X62" s="417"/>
      <c r="Y62" s="310"/>
      <c r="Z62" s="309"/>
      <c r="AA62" s="297"/>
      <c r="AB62" s="297"/>
    </row>
    <row r="63" spans="2:28" x14ac:dyDescent="0.2">
      <c r="B63" s="313"/>
      <c r="C63" s="385"/>
      <c r="D63" s="385"/>
      <c r="E63" s="385"/>
      <c r="F63" s="332"/>
      <c r="G63" s="385"/>
      <c r="H63" s="385"/>
      <c r="I63" s="385"/>
      <c r="J63" s="385"/>
      <c r="K63" s="385"/>
      <c r="L63" s="385"/>
      <c r="M63" s="385"/>
      <c r="N63" s="331"/>
      <c r="O63" s="331"/>
      <c r="Q63" s="330"/>
      <c r="R63" s="329"/>
      <c r="S63" s="329"/>
      <c r="T63" s="329"/>
      <c r="U63" s="329"/>
      <c r="V63" s="329"/>
      <c r="W63" s="413"/>
      <c r="X63" s="414"/>
      <c r="Y63" s="415"/>
      <c r="Z63" s="416"/>
      <c r="AA63" s="297"/>
      <c r="AB63" s="297"/>
    </row>
    <row r="64" spans="2:28" x14ac:dyDescent="0.2">
      <c r="B64" s="313"/>
      <c r="C64" s="333"/>
      <c r="D64" s="333"/>
      <c r="E64" s="333"/>
      <c r="F64" s="297"/>
      <c r="G64" s="333"/>
      <c r="H64" s="333"/>
      <c r="I64" s="333"/>
      <c r="J64" s="333"/>
      <c r="K64" s="333"/>
      <c r="L64" s="284"/>
      <c r="M64" s="284"/>
      <c r="Q64" s="297"/>
      <c r="R64" s="297"/>
      <c r="S64" s="297"/>
      <c r="T64" s="297"/>
      <c r="U64" s="297"/>
      <c r="V64" s="418"/>
      <c r="W64" s="417"/>
      <c r="X64" s="417"/>
      <c r="Y64" s="310"/>
      <c r="Z64" s="309"/>
      <c r="AA64" s="297"/>
      <c r="AB64" s="297"/>
    </row>
    <row r="65" spans="2:45" x14ac:dyDescent="0.2">
      <c r="B65" s="313"/>
      <c r="C65" s="385"/>
      <c r="D65" s="385"/>
      <c r="E65" s="385"/>
      <c r="F65" s="332"/>
      <c r="G65" s="385"/>
      <c r="H65" s="385"/>
      <c r="I65" s="385"/>
      <c r="J65" s="385"/>
      <c r="K65" s="385"/>
      <c r="L65" s="385"/>
      <c r="M65" s="385"/>
      <c r="N65" s="331"/>
      <c r="O65" s="331"/>
      <c r="Q65" s="330"/>
      <c r="R65" s="329"/>
      <c r="S65" s="329"/>
      <c r="T65" s="329"/>
      <c r="U65" s="329"/>
      <c r="V65" s="329"/>
      <c r="W65" s="413"/>
      <c r="X65" s="414"/>
      <c r="Y65" s="415"/>
      <c r="Z65" s="416"/>
      <c r="AA65" s="297"/>
      <c r="AB65" s="297"/>
    </row>
    <row r="66" spans="2:45" x14ac:dyDescent="0.2">
      <c r="B66" s="313"/>
      <c r="C66" s="333"/>
      <c r="D66" s="333"/>
      <c r="E66" s="333"/>
      <c r="F66" s="297"/>
      <c r="G66" s="333"/>
      <c r="H66" s="333"/>
      <c r="I66" s="333"/>
      <c r="J66" s="333"/>
      <c r="K66" s="333"/>
      <c r="L66" s="284"/>
      <c r="M66" s="284"/>
      <c r="Q66" s="297"/>
      <c r="R66" s="297"/>
      <c r="S66" s="297"/>
      <c r="T66" s="297"/>
      <c r="U66" s="297"/>
      <c r="V66" s="419"/>
      <c r="W66" s="420"/>
      <c r="X66" s="420"/>
      <c r="Y66" s="310"/>
      <c r="Z66" s="309"/>
      <c r="AA66" s="297"/>
      <c r="AB66" s="297"/>
    </row>
    <row r="67" spans="2:45" x14ac:dyDescent="0.2">
      <c r="B67" s="313"/>
      <c r="C67" s="385"/>
      <c r="D67" s="385"/>
      <c r="E67" s="385"/>
      <c r="F67" s="332"/>
      <c r="G67" s="385"/>
      <c r="H67" s="385"/>
      <c r="I67" s="385"/>
      <c r="J67" s="385"/>
      <c r="K67" s="385"/>
      <c r="L67" s="385"/>
      <c r="M67" s="385"/>
      <c r="N67" s="331"/>
      <c r="O67" s="331"/>
      <c r="Q67" s="330"/>
      <c r="R67" s="329"/>
      <c r="S67" s="329"/>
      <c r="T67" s="329"/>
      <c r="U67" s="329"/>
      <c r="V67" s="329"/>
      <c r="W67" s="413"/>
      <c r="X67" s="414"/>
      <c r="Y67" s="415"/>
      <c r="Z67" s="416"/>
      <c r="AA67" s="297"/>
      <c r="AB67" s="297"/>
    </row>
    <row r="68" spans="2:45" x14ac:dyDescent="0.2">
      <c r="B68" s="313"/>
      <c r="C68" s="333"/>
      <c r="D68" s="333"/>
      <c r="E68" s="333"/>
      <c r="F68" s="297"/>
      <c r="G68" s="333"/>
      <c r="H68" s="333"/>
      <c r="I68" s="333"/>
      <c r="J68" s="333"/>
      <c r="K68" s="333"/>
      <c r="L68" s="284"/>
      <c r="M68" s="284"/>
      <c r="Q68" s="297"/>
      <c r="R68" s="297"/>
      <c r="S68" s="297"/>
      <c r="T68" s="297"/>
      <c r="U68" s="297"/>
      <c r="V68" s="418"/>
      <c r="W68" s="417"/>
      <c r="X68" s="417"/>
      <c r="Y68" s="310"/>
      <c r="Z68" s="309"/>
      <c r="AA68" s="297"/>
      <c r="AB68" s="297"/>
    </row>
    <row r="69" spans="2:45" x14ac:dyDescent="0.2">
      <c r="B69" s="313"/>
      <c r="C69" s="385"/>
      <c r="D69" s="385"/>
      <c r="E69" s="385"/>
      <c r="F69" s="332"/>
      <c r="G69" s="385"/>
      <c r="H69" s="385"/>
      <c r="I69" s="385"/>
      <c r="J69" s="385"/>
      <c r="K69" s="385"/>
      <c r="L69" s="385"/>
      <c r="M69" s="385"/>
      <c r="N69" s="331"/>
      <c r="O69" s="331"/>
      <c r="Q69" s="330"/>
      <c r="R69" s="329"/>
      <c r="S69" s="329"/>
      <c r="T69" s="329"/>
      <c r="U69" s="329"/>
      <c r="V69" s="329"/>
      <c r="W69" s="413"/>
      <c r="X69" s="414"/>
      <c r="Y69" s="415"/>
      <c r="Z69" s="416"/>
      <c r="AA69" s="297"/>
      <c r="AB69" s="297"/>
    </row>
    <row r="70" spans="2:45" x14ac:dyDescent="0.2">
      <c r="B70" s="313"/>
      <c r="C70" s="333"/>
      <c r="D70" s="333"/>
      <c r="E70" s="333"/>
      <c r="F70" s="297"/>
      <c r="G70" s="333"/>
      <c r="H70" s="333"/>
      <c r="I70" s="333"/>
      <c r="J70" s="333"/>
      <c r="K70" s="333"/>
      <c r="L70" s="284"/>
      <c r="M70" s="284"/>
      <c r="Q70" s="297"/>
      <c r="R70" s="297"/>
      <c r="S70" s="297"/>
      <c r="T70" s="297"/>
      <c r="U70" s="297"/>
      <c r="V70" s="418"/>
      <c r="W70" s="417"/>
      <c r="X70" s="417"/>
      <c r="Y70" s="310"/>
      <c r="Z70" s="309"/>
      <c r="AA70" s="297"/>
      <c r="AB70" s="297"/>
    </row>
    <row r="71" spans="2:45" x14ac:dyDescent="0.2">
      <c r="B71" s="313"/>
      <c r="C71" s="385"/>
      <c r="D71" s="385"/>
      <c r="E71" s="385"/>
      <c r="F71" s="332"/>
      <c r="G71" s="385"/>
      <c r="H71" s="385"/>
      <c r="I71" s="385"/>
      <c r="J71" s="385"/>
      <c r="K71" s="385"/>
      <c r="L71" s="385"/>
      <c r="M71" s="385"/>
      <c r="N71" s="331"/>
      <c r="O71" s="331"/>
      <c r="Q71" s="330"/>
      <c r="R71" s="329"/>
      <c r="S71" s="329"/>
      <c r="T71" s="329"/>
      <c r="U71" s="329"/>
      <c r="V71" s="329"/>
      <c r="W71" s="413"/>
      <c r="X71" s="414"/>
      <c r="Y71" s="415"/>
      <c r="Z71" s="416"/>
      <c r="AA71" s="297"/>
      <c r="AB71" s="297"/>
    </row>
    <row r="72" spans="2:45" x14ac:dyDescent="0.2">
      <c r="B72" s="313"/>
      <c r="C72" s="297"/>
      <c r="D72" s="297"/>
      <c r="E72" s="297"/>
      <c r="F72" s="297"/>
      <c r="G72" s="297"/>
      <c r="H72" s="297"/>
      <c r="I72" s="297"/>
      <c r="J72" s="297"/>
      <c r="K72" s="297"/>
      <c r="Q72" s="297"/>
      <c r="R72" s="297"/>
      <c r="S72" s="297"/>
      <c r="T72" s="317"/>
      <c r="U72" s="317"/>
      <c r="V72" s="417"/>
      <c r="W72" s="417"/>
      <c r="X72" s="417"/>
      <c r="Y72" s="310"/>
      <c r="Z72" s="327"/>
      <c r="AA72" s="317"/>
      <c r="AB72" s="297"/>
    </row>
    <row r="73" spans="2:45" x14ac:dyDescent="0.2">
      <c r="B73" s="313"/>
      <c r="C73" s="297"/>
      <c r="D73" s="297"/>
      <c r="E73" s="297"/>
      <c r="F73" s="297"/>
      <c r="G73" s="297"/>
      <c r="H73" s="297"/>
      <c r="I73" s="297"/>
      <c r="J73" s="297"/>
      <c r="K73" s="297"/>
      <c r="Q73" s="297"/>
      <c r="R73" s="297"/>
      <c r="S73" s="297"/>
      <c r="T73" s="317"/>
      <c r="U73" s="317"/>
      <c r="X73" s="328"/>
      <c r="Y73" s="398"/>
      <c r="Z73" s="398"/>
      <c r="AA73" s="317"/>
      <c r="AB73" s="297"/>
    </row>
    <row r="74" spans="2:45" x14ac:dyDescent="0.2">
      <c r="B74" s="313"/>
      <c r="C74" s="297"/>
      <c r="D74" s="297"/>
      <c r="E74" s="297"/>
      <c r="F74" s="297"/>
      <c r="G74" s="297"/>
      <c r="H74" s="297"/>
      <c r="I74" s="297"/>
      <c r="J74" s="297"/>
      <c r="K74" s="297"/>
      <c r="Q74" s="297"/>
      <c r="R74" s="297"/>
      <c r="S74" s="297"/>
      <c r="T74" s="317"/>
      <c r="U74" s="317"/>
      <c r="Y74" s="310"/>
      <c r="Z74" s="327"/>
      <c r="AA74" s="317"/>
      <c r="AB74" s="297"/>
    </row>
    <row r="75" spans="2:45" ht="32.25" customHeight="1" x14ac:dyDescent="0.2">
      <c r="B75" s="313"/>
      <c r="C75" s="297"/>
      <c r="D75" s="297"/>
      <c r="E75" s="297"/>
      <c r="F75" s="297"/>
      <c r="G75" s="297"/>
      <c r="H75" s="297"/>
      <c r="I75" s="297"/>
      <c r="J75" s="297"/>
      <c r="K75" s="297"/>
      <c r="Q75" s="297"/>
      <c r="R75" s="297"/>
      <c r="S75" s="297"/>
      <c r="T75" s="317"/>
      <c r="U75" s="317"/>
      <c r="X75" s="310"/>
      <c r="Y75" s="398"/>
      <c r="Z75" s="398"/>
      <c r="AA75" s="317"/>
      <c r="AB75" s="297"/>
    </row>
    <row r="76" spans="2:45" ht="32.25" customHeight="1" x14ac:dyDescent="0.2">
      <c r="B76" s="313"/>
      <c r="C76" s="297"/>
      <c r="D76" s="297"/>
      <c r="E76" s="297"/>
      <c r="F76" s="297"/>
      <c r="G76" s="297"/>
      <c r="H76" s="297"/>
      <c r="I76" s="297"/>
      <c r="J76" s="297"/>
      <c r="K76" s="297"/>
      <c r="Q76" s="297"/>
      <c r="R76" s="297"/>
      <c r="S76" s="297"/>
      <c r="T76" s="317"/>
      <c r="U76" s="317"/>
      <c r="AA76" s="317"/>
      <c r="AB76" s="297"/>
    </row>
    <row r="77" spans="2:45" ht="19.5" customHeight="1" x14ac:dyDescent="0.2">
      <c r="C77" s="323"/>
      <c r="G77" s="278"/>
      <c r="L77" s="323"/>
      <c r="O77" s="278"/>
      <c r="AG77" s="277"/>
      <c r="AH77" s="277"/>
      <c r="AI77" s="277"/>
      <c r="AJ77" s="277"/>
      <c r="AK77" s="277"/>
      <c r="AL77" s="277"/>
      <c r="AM77" s="277"/>
      <c r="AN77" s="277"/>
      <c r="AO77" s="277"/>
      <c r="AP77" s="277"/>
      <c r="AQ77" s="277"/>
      <c r="AR77" s="277"/>
      <c r="AS77" s="277"/>
    </row>
    <row r="78" spans="2:45" ht="28.5" customHeight="1" x14ac:dyDescent="0.2">
      <c r="B78" s="313"/>
      <c r="C78" s="399"/>
      <c r="D78" s="399"/>
      <c r="E78" s="399"/>
      <c r="F78" s="399"/>
      <c r="G78" s="399"/>
      <c r="H78" s="399"/>
      <c r="I78" s="399"/>
      <c r="J78" s="399"/>
      <c r="K78" s="399"/>
      <c r="N78" s="278"/>
      <c r="O78" s="284"/>
      <c r="Q78" s="297"/>
      <c r="R78" s="297"/>
      <c r="S78" s="297"/>
      <c r="T78" s="317"/>
      <c r="U78" s="317"/>
      <c r="V78" s="317"/>
      <c r="W78" s="317"/>
      <c r="X78" s="317"/>
      <c r="Y78" s="310"/>
      <c r="Z78" s="327"/>
      <c r="AA78" s="317"/>
      <c r="AB78" s="297"/>
    </row>
    <row r="79" spans="2:45" ht="24.75" hidden="1" customHeight="1" x14ac:dyDescent="0.2">
      <c r="B79" s="326"/>
      <c r="C79" s="400"/>
      <c r="D79" s="400"/>
      <c r="E79" s="400"/>
      <c r="F79" s="400"/>
      <c r="G79" s="400"/>
      <c r="H79" s="400"/>
      <c r="I79" s="400"/>
      <c r="J79" s="400"/>
      <c r="K79" s="400"/>
      <c r="L79" s="278"/>
      <c r="M79" s="284"/>
      <c r="N79" s="284"/>
      <c r="O79" s="284"/>
      <c r="Q79" s="297"/>
      <c r="R79" s="297"/>
      <c r="S79" s="297"/>
      <c r="T79" s="297"/>
      <c r="U79" s="297"/>
      <c r="V79" s="297"/>
      <c r="W79" s="297"/>
      <c r="X79" s="297"/>
      <c r="Y79" s="310"/>
      <c r="Z79" s="309"/>
      <c r="AA79" s="297"/>
      <c r="AB79" s="297"/>
    </row>
    <row r="80" spans="2:45" ht="17.25" customHeight="1" x14ac:dyDescent="0.2">
      <c r="B80" s="313">
        <v>1</v>
      </c>
      <c r="C80" s="292"/>
      <c r="D80" s="292"/>
      <c r="E80" s="292"/>
      <c r="F80" s="292"/>
      <c r="G80" s="300"/>
      <c r="H80" s="292"/>
      <c r="I80" s="292"/>
      <c r="J80" s="292"/>
      <c r="K80" s="297"/>
      <c r="Q80" s="297"/>
      <c r="R80" s="297"/>
      <c r="S80" s="297"/>
      <c r="T80" s="297"/>
      <c r="U80" s="297"/>
      <c r="W80" s="297"/>
      <c r="X80" s="297"/>
      <c r="Y80" s="310"/>
      <c r="Z80" s="309"/>
      <c r="AA80" s="297"/>
      <c r="AB80" s="297"/>
    </row>
    <row r="81" spans="2:35" ht="17.25" customHeight="1" x14ac:dyDescent="0.2">
      <c r="B81" s="313">
        <v>1</v>
      </c>
      <c r="F81" s="401"/>
      <c r="G81" s="401"/>
      <c r="H81" s="401"/>
      <c r="I81" s="401"/>
      <c r="J81" s="401"/>
      <c r="K81" s="297"/>
      <c r="L81" s="278"/>
      <c r="Q81" s="297"/>
      <c r="R81" s="297"/>
      <c r="S81" s="297"/>
      <c r="T81" s="297"/>
      <c r="U81" s="297"/>
      <c r="V81" s="297"/>
      <c r="W81" s="297"/>
      <c r="X81" s="297"/>
      <c r="Y81" s="310"/>
      <c r="Z81" s="309"/>
      <c r="AB81" s="297"/>
      <c r="AC81" s="297"/>
    </row>
    <row r="82" spans="2:35" ht="8.25" customHeight="1" x14ac:dyDescent="0.2">
      <c r="B82" s="313">
        <v>1</v>
      </c>
      <c r="K82" s="297"/>
      <c r="Q82" s="297"/>
      <c r="R82" s="297"/>
      <c r="S82" s="297"/>
      <c r="T82" s="297"/>
      <c r="U82" s="297"/>
      <c r="V82" s="297"/>
      <c r="W82" s="297"/>
      <c r="X82" s="297"/>
      <c r="Y82" s="310"/>
      <c r="Z82" s="309"/>
      <c r="AB82" s="297"/>
      <c r="AC82" s="297"/>
    </row>
    <row r="83" spans="2:35" ht="27.75" customHeight="1" x14ac:dyDescent="0.2">
      <c r="B83" s="313">
        <v>1</v>
      </c>
      <c r="C83" s="402"/>
      <c r="D83" s="392"/>
      <c r="E83" s="392"/>
      <c r="M83" s="403"/>
      <c r="N83" s="395"/>
      <c r="O83" s="395"/>
      <c r="Q83" s="297"/>
      <c r="R83" s="297"/>
      <c r="S83" s="297"/>
      <c r="T83" s="297"/>
      <c r="U83" s="297"/>
      <c r="V83" s="297"/>
      <c r="W83" s="297"/>
      <c r="X83" s="297"/>
      <c r="Y83" s="310"/>
      <c r="Z83" s="309"/>
      <c r="AA83" s="297"/>
      <c r="AB83" s="297"/>
    </row>
    <row r="84" spans="2:35" ht="33.75" customHeight="1" x14ac:dyDescent="0.2">
      <c r="B84" s="313">
        <v>1</v>
      </c>
      <c r="C84" s="404"/>
      <c r="D84" s="383"/>
      <c r="E84" s="383"/>
      <c r="F84" s="383"/>
      <c r="G84" s="383"/>
      <c r="H84" s="383"/>
      <c r="I84" s="383"/>
      <c r="J84" s="383"/>
      <c r="K84" s="383"/>
      <c r="M84" s="395"/>
      <c r="N84" s="395"/>
      <c r="O84" s="395"/>
      <c r="Q84" s="297"/>
      <c r="R84" s="297"/>
      <c r="S84" s="297"/>
      <c r="T84" s="297"/>
      <c r="U84" s="297"/>
      <c r="V84" s="297"/>
      <c r="W84" s="297"/>
      <c r="X84" s="297"/>
      <c r="Y84" s="310"/>
      <c r="Z84" s="309"/>
      <c r="AA84" s="297"/>
      <c r="AB84" s="297"/>
    </row>
    <row r="85" spans="2:35" ht="17.25" customHeight="1" x14ac:dyDescent="0.2">
      <c r="B85" s="313">
        <v>1</v>
      </c>
      <c r="C85" s="399"/>
      <c r="D85" s="399"/>
      <c r="E85" s="399"/>
      <c r="G85" s="325"/>
      <c r="H85" s="325"/>
      <c r="I85" s="325"/>
      <c r="J85" s="325"/>
      <c r="K85" s="297"/>
      <c r="M85" s="395"/>
      <c r="N85" s="395"/>
      <c r="O85" s="395"/>
      <c r="Q85" s="297"/>
      <c r="R85" s="297"/>
      <c r="S85" s="297"/>
      <c r="T85" s="297"/>
      <c r="U85" s="297"/>
      <c r="V85" s="297"/>
      <c r="W85" s="297"/>
      <c r="X85" s="297"/>
      <c r="Y85" s="310"/>
      <c r="Z85" s="309"/>
      <c r="AA85" s="297"/>
      <c r="AB85" s="297"/>
    </row>
    <row r="86" spans="2:35" ht="25.5" customHeight="1" x14ac:dyDescent="0.2">
      <c r="B86" s="313">
        <v>1</v>
      </c>
      <c r="C86" s="400"/>
      <c r="D86" s="400"/>
      <c r="E86" s="400"/>
      <c r="F86" s="400"/>
      <c r="G86" s="400"/>
      <c r="H86" s="400"/>
      <c r="I86" s="400"/>
      <c r="J86" s="400"/>
      <c r="K86" s="400"/>
      <c r="M86" s="395"/>
      <c r="N86" s="395"/>
      <c r="O86" s="395"/>
      <c r="Q86" s="278"/>
      <c r="R86" s="297"/>
      <c r="S86" s="297"/>
      <c r="T86" s="297"/>
      <c r="U86" s="297"/>
      <c r="V86" s="297"/>
      <c r="W86" s="297"/>
      <c r="X86" s="297"/>
      <c r="Y86" s="310"/>
      <c r="Z86" s="309"/>
      <c r="AA86" s="297"/>
      <c r="AB86" s="297"/>
    </row>
    <row r="87" spans="2:35" ht="25.5" customHeight="1" x14ac:dyDescent="0.2">
      <c r="B87" s="313"/>
      <c r="C87" s="313"/>
      <c r="D87" s="313"/>
      <c r="E87" s="313"/>
      <c r="F87" s="313"/>
      <c r="G87" s="313"/>
      <c r="H87" s="313"/>
      <c r="I87" s="313"/>
      <c r="J87" s="313"/>
      <c r="K87" s="313"/>
      <c r="M87" s="300"/>
      <c r="N87" s="300"/>
      <c r="O87" s="300"/>
      <c r="Q87" s="278"/>
      <c r="R87" s="297"/>
      <c r="S87" s="297"/>
      <c r="T87" s="297"/>
      <c r="U87" s="297"/>
      <c r="V87" s="297"/>
      <c r="W87" s="297"/>
      <c r="X87" s="297"/>
      <c r="Y87" s="310"/>
      <c r="Z87" s="309"/>
      <c r="AA87" s="297"/>
      <c r="AB87" s="297"/>
    </row>
    <row r="88" spans="2:35" ht="18.75" customHeight="1" x14ac:dyDescent="0.2">
      <c r="B88" s="313"/>
      <c r="C88" s="405"/>
      <c r="D88" s="381"/>
      <c r="E88" s="381"/>
      <c r="F88" s="381"/>
      <c r="G88" s="381"/>
      <c r="H88" s="381"/>
      <c r="I88" s="381"/>
      <c r="J88" s="381"/>
      <c r="K88" s="381"/>
      <c r="M88" s="300"/>
      <c r="N88" s="300"/>
      <c r="O88" s="300"/>
      <c r="R88" s="297"/>
      <c r="S88" s="297"/>
      <c r="T88" s="297"/>
      <c r="U88" s="297"/>
      <c r="V88" s="297"/>
      <c r="W88" s="297"/>
      <c r="X88" s="297"/>
      <c r="Y88" s="310"/>
      <c r="Z88" s="309"/>
      <c r="AA88" s="297"/>
      <c r="AB88" s="297"/>
    </row>
    <row r="89" spans="2:35" ht="25.5" customHeight="1" x14ac:dyDescent="0.2">
      <c r="B89" s="313"/>
      <c r="C89" s="405"/>
      <c r="D89" s="384"/>
      <c r="E89" s="384"/>
      <c r="F89" s="384"/>
      <c r="G89" s="384"/>
      <c r="H89" s="384"/>
      <c r="I89" s="384"/>
      <c r="J89" s="384"/>
      <c r="K89" s="384"/>
      <c r="M89" s="300"/>
      <c r="N89" s="300"/>
      <c r="O89" s="300"/>
      <c r="R89" s="297"/>
      <c r="S89" s="297"/>
      <c r="T89" s="297"/>
      <c r="U89" s="297"/>
      <c r="V89" s="297"/>
      <c r="W89" s="297"/>
      <c r="X89" s="297"/>
      <c r="Y89" s="310"/>
      <c r="Z89" s="309"/>
      <c r="AA89" s="297"/>
      <c r="AB89" s="297"/>
    </row>
    <row r="90" spans="2:35" ht="17.25" customHeight="1" x14ac:dyDescent="0.2">
      <c r="B90" s="313"/>
      <c r="C90" s="384"/>
      <c r="D90" s="384"/>
      <c r="E90" s="384"/>
      <c r="F90" s="384"/>
      <c r="G90" s="384"/>
      <c r="H90" s="384"/>
      <c r="I90" s="384"/>
      <c r="J90" s="384"/>
      <c r="K90" s="384"/>
      <c r="L90" s="406"/>
      <c r="M90" s="407"/>
      <c r="N90" s="390"/>
      <c r="O90" s="390"/>
      <c r="Q90" s="297"/>
      <c r="R90" s="297"/>
      <c r="S90" s="297"/>
      <c r="T90" s="297"/>
      <c r="U90" s="297"/>
      <c r="V90" s="297"/>
      <c r="W90" s="297"/>
      <c r="X90" s="297"/>
      <c r="Y90" s="310"/>
      <c r="Z90" s="309"/>
      <c r="AA90" s="297"/>
      <c r="AB90" s="297"/>
    </row>
    <row r="91" spans="2:35" ht="17.25" customHeight="1" x14ac:dyDescent="0.2">
      <c r="B91" s="313"/>
      <c r="C91" s="324"/>
      <c r="L91" s="406"/>
      <c r="M91" s="407"/>
      <c r="N91" s="390"/>
      <c r="O91" s="390"/>
      <c r="Q91" s="297"/>
      <c r="R91" s="297"/>
      <c r="S91" s="297"/>
      <c r="T91" s="297"/>
      <c r="U91" s="297"/>
      <c r="V91" s="297"/>
      <c r="W91" s="297"/>
      <c r="X91" s="297"/>
      <c r="Y91" s="310"/>
      <c r="Z91" s="309"/>
      <c r="AA91" s="297"/>
      <c r="AB91" s="297"/>
    </row>
    <row r="92" spans="2:35" ht="20.25" customHeight="1" x14ac:dyDescent="0.2">
      <c r="B92" s="313"/>
      <c r="C92" s="382"/>
      <c r="D92" s="382"/>
      <c r="E92" s="382"/>
      <c r="F92" s="382"/>
      <c r="G92" s="382"/>
      <c r="H92" s="278"/>
      <c r="K92" s="297"/>
      <c r="L92" s="406"/>
      <c r="M92" s="390"/>
      <c r="N92" s="390"/>
      <c r="O92" s="390"/>
      <c r="Q92" s="323"/>
      <c r="Y92" s="310"/>
      <c r="Z92" s="309"/>
      <c r="AA92" s="297"/>
      <c r="AB92" s="297"/>
    </row>
    <row r="93" spans="2:35" ht="15.75" customHeight="1" x14ac:dyDescent="0.2">
      <c r="B93" s="313"/>
      <c r="C93" s="408"/>
      <c r="D93" s="408"/>
      <c r="E93" s="408"/>
      <c r="F93" s="395"/>
      <c r="G93" s="312"/>
      <c r="H93" s="300"/>
      <c r="I93" s="300"/>
      <c r="J93" s="300"/>
      <c r="K93" s="297"/>
      <c r="L93" s="407"/>
      <c r="M93" s="322"/>
      <c r="N93" s="321"/>
      <c r="O93" s="320"/>
      <c r="Q93" s="288"/>
      <c r="Y93" s="310"/>
      <c r="Z93" s="309"/>
      <c r="AA93" s="297"/>
      <c r="AB93" s="297"/>
    </row>
    <row r="94" spans="2:35" ht="22.5" customHeight="1" x14ac:dyDescent="0.2">
      <c r="B94" s="313"/>
      <c r="C94" s="409"/>
      <c r="D94" s="410"/>
      <c r="E94" s="411"/>
      <c r="F94" s="390"/>
      <c r="G94" s="390"/>
      <c r="H94" s="390"/>
      <c r="I94" s="411"/>
      <c r="J94" s="390"/>
      <c r="K94" s="390"/>
      <c r="L94" s="390"/>
      <c r="M94" s="390"/>
      <c r="N94" s="390"/>
      <c r="O94" s="390"/>
      <c r="Q94" s="319"/>
      <c r="R94" s="412"/>
      <c r="S94" s="412"/>
      <c r="T94" s="412"/>
      <c r="U94" s="412"/>
      <c r="V94" s="412"/>
      <c r="W94" s="412"/>
      <c r="X94" s="412"/>
      <c r="Y94" s="412"/>
      <c r="Z94" s="318"/>
      <c r="AA94" s="297"/>
      <c r="AB94" s="317"/>
      <c r="AC94" s="317"/>
    </row>
    <row r="95" spans="2:35" ht="42.75" customHeight="1" x14ac:dyDescent="0.2">
      <c r="B95" s="313"/>
      <c r="C95" s="383"/>
      <c r="D95" s="383"/>
      <c r="E95" s="384"/>
      <c r="F95" s="384"/>
      <c r="G95" s="384"/>
      <c r="H95" s="384"/>
      <c r="I95" s="383"/>
      <c r="J95" s="383"/>
      <c r="K95" s="383"/>
      <c r="L95" s="383"/>
      <c r="M95" s="383"/>
      <c r="N95" s="383"/>
      <c r="O95" s="383"/>
      <c r="P95" s="315"/>
      <c r="Q95" s="316"/>
      <c r="R95" s="396"/>
      <c r="S95" s="396"/>
      <c r="T95" s="396"/>
      <c r="U95" s="396"/>
      <c r="V95" s="396"/>
      <c r="W95" s="396"/>
      <c r="X95" s="396"/>
      <c r="Y95" s="396"/>
      <c r="Z95" s="315"/>
      <c r="AA95" s="315"/>
      <c r="AB95" s="315"/>
      <c r="AC95" s="315"/>
      <c r="AI95" s="314"/>
    </row>
    <row r="96" spans="2:35" ht="42.75" customHeight="1" x14ac:dyDescent="0.2">
      <c r="B96" s="313"/>
      <c r="C96" s="383"/>
      <c r="D96" s="383"/>
      <c r="E96" s="384"/>
      <c r="F96" s="384"/>
      <c r="G96" s="384"/>
      <c r="H96" s="384"/>
      <c r="I96" s="383"/>
      <c r="J96" s="383"/>
      <c r="K96" s="383"/>
      <c r="L96" s="383"/>
      <c r="M96" s="383"/>
      <c r="N96" s="383"/>
      <c r="O96" s="383"/>
      <c r="P96" s="315"/>
      <c r="Q96" s="316"/>
      <c r="R96" s="396"/>
      <c r="S96" s="396"/>
      <c r="T96" s="396"/>
      <c r="U96" s="396"/>
      <c r="V96" s="396"/>
      <c r="W96" s="396"/>
      <c r="X96" s="396"/>
      <c r="Y96" s="396"/>
      <c r="Z96" s="315"/>
      <c r="AA96" s="315"/>
      <c r="AB96" s="315"/>
      <c r="AC96" s="315"/>
      <c r="AI96" s="314"/>
    </row>
    <row r="97" spans="2:47" ht="42.75" customHeight="1" x14ac:dyDescent="0.2">
      <c r="B97" s="313"/>
      <c r="C97" s="383"/>
      <c r="D97" s="383"/>
      <c r="E97" s="384"/>
      <c r="F97" s="384"/>
      <c r="G97" s="384"/>
      <c r="H97" s="384"/>
      <c r="I97" s="383"/>
      <c r="J97" s="383"/>
      <c r="K97" s="383"/>
      <c r="L97" s="383"/>
      <c r="M97" s="383"/>
      <c r="N97" s="383"/>
      <c r="O97" s="383"/>
      <c r="P97" s="315"/>
      <c r="Q97" s="316"/>
      <c r="R97" s="396"/>
      <c r="S97" s="396"/>
      <c r="T97" s="396"/>
      <c r="U97" s="396"/>
      <c r="V97" s="396"/>
      <c r="W97" s="396"/>
      <c r="X97" s="396"/>
      <c r="Y97" s="396"/>
      <c r="Z97" s="315"/>
      <c r="AA97" s="315"/>
      <c r="AB97" s="315"/>
      <c r="AC97" s="315"/>
      <c r="AI97" s="314"/>
    </row>
    <row r="98" spans="2:47" ht="42.75" customHeight="1" x14ac:dyDescent="0.2">
      <c r="B98" s="313"/>
      <c r="C98" s="383"/>
      <c r="D98" s="383"/>
      <c r="E98" s="384"/>
      <c r="F98" s="384"/>
      <c r="G98" s="384"/>
      <c r="H98" s="384"/>
      <c r="I98" s="383"/>
      <c r="J98" s="383"/>
      <c r="K98" s="383"/>
      <c r="L98" s="383"/>
      <c r="M98" s="383"/>
      <c r="N98" s="383"/>
      <c r="O98" s="383"/>
      <c r="P98" s="315"/>
      <c r="Q98" s="316"/>
      <c r="R98" s="396"/>
      <c r="S98" s="396"/>
      <c r="T98" s="396"/>
      <c r="U98" s="396"/>
      <c r="V98" s="396"/>
      <c r="W98" s="396"/>
      <c r="X98" s="396"/>
      <c r="Y98" s="396"/>
      <c r="Z98" s="315"/>
      <c r="AA98" s="315"/>
      <c r="AB98" s="315"/>
      <c r="AC98" s="315"/>
      <c r="AI98" s="314"/>
    </row>
    <row r="99" spans="2:47" ht="42.75" customHeight="1" x14ac:dyDescent="0.2">
      <c r="B99" s="313"/>
      <c r="C99" s="383"/>
      <c r="D99" s="383"/>
      <c r="E99" s="384"/>
      <c r="F99" s="384"/>
      <c r="G99" s="384"/>
      <c r="H99" s="384"/>
      <c r="I99" s="383"/>
      <c r="J99" s="383"/>
      <c r="K99" s="383"/>
      <c r="L99" s="383"/>
      <c r="M99" s="383"/>
      <c r="N99" s="383"/>
      <c r="O99" s="383"/>
      <c r="P99" s="315"/>
      <c r="Q99" s="316"/>
      <c r="R99" s="396"/>
      <c r="S99" s="396"/>
      <c r="T99" s="396"/>
      <c r="U99" s="396"/>
      <c r="V99" s="396"/>
      <c r="W99" s="396"/>
      <c r="X99" s="396"/>
      <c r="Y99" s="396"/>
      <c r="Z99" s="315"/>
      <c r="AA99" s="315"/>
      <c r="AB99" s="315"/>
      <c r="AC99" s="315"/>
      <c r="AI99" s="314"/>
    </row>
    <row r="100" spans="2:47" ht="42.75" customHeight="1" x14ac:dyDescent="0.2">
      <c r="B100" s="313"/>
      <c r="C100" s="383"/>
      <c r="D100" s="383"/>
      <c r="E100" s="384"/>
      <c r="F100" s="384"/>
      <c r="G100" s="384"/>
      <c r="H100" s="384"/>
      <c r="I100" s="383"/>
      <c r="J100" s="383"/>
      <c r="K100" s="383"/>
      <c r="L100" s="383"/>
      <c r="M100" s="383"/>
      <c r="N100" s="383"/>
      <c r="O100" s="383"/>
      <c r="P100" s="315"/>
      <c r="Q100" s="316"/>
      <c r="R100" s="396"/>
      <c r="S100" s="396"/>
      <c r="T100" s="396"/>
      <c r="U100" s="396"/>
      <c r="V100" s="396"/>
      <c r="W100" s="396"/>
      <c r="X100" s="396"/>
      <c r="Y100" s="396"/>
      <c r="Z100" s="315"/>
      <c r="AA100" s="315"/>
      <c r="AB100" s="315"/>
      <c r="AC100" s="315"/>
      <c r="AI100" s="314"/>
    </row>
    <row r="101" spans="2:47" ht="42.75" customHeight="1" x14ac:dyDescent="0.2">
      <c r="B101" s="313"/>
      <c r="C101" s="383"/>
      <c r="D101" s="383"/>
      <c r="E101" s="384"/>
      <c r="F101" s="384"/>
      <c r="G101" s="384"/>
      <c r="H101" s="384"/>
      <c r="I101" s="383"/>
      <c r="J101" s="383"/>
      <c r="K101" s="383"/>
      <c r="L101" s="383"/>
      <c r="M101" s="383"/>
      <c r="N101" s="383"/>
      <c r="O101" s="383"/>
      <c r="P101" s="315"/>
      <c r="Q101" s="316"/>
      <c r="R101" s="396"/>
      <c r="S101" s="396"/>
      <c r="T101" s="396"/>
      <c r="U101" s="396"/>
      <c r="V101" s="396"/>
      <c r="W101" s="396"/>
      <c r="X101" s="396"/>
      <c r="Y101" s="396"/>
      <c r="Z101" s="315"/>
      <c r="AA101" s="315"/>
      <c r="AB101" s="315"/>
      <c r="AC101" s="315"/>
      <c r="AI101" s="314"/>
    </row>
    <row r="102" spans="2:47" ht="42.75" customHeight="1" x14ac:dyDescent="0.2">
      <c r="B102" s="313"/>
      <c r="C102" s="383"/>
      <c r="D102" s="383"/>
      <c r="E102" s="384"/>
      <c r="F102" s="384"/>
      <c r="G102" s="384"/>
      <c r="H102" s="384"/>
      <c r="I102" s="383"/>
      <c r="J102" s="383"/>
      <c r="K102" s="383"/>
      <c r="L102" s="383"/>
      <c r="M102" s="383"/>
      <c r="N102" s="383"/>
      <c r="O102" s="383"/>
      <c r="P102" s="315"/>
      <c r="Q102" s="316"/>
      <c r="R102" s="396"/>
      <c r="S102" s="396"/>
      <c r="T102" s="396"/>
      <c r="U102" s="396"/>
      <c r="V102" s="396"/>
      <c r="W102" s="396"/>
      <c r="X102" s="396"/>
      <c r="Y102" s="396"/>
      <c r="Z102" s="315"/>
      <c r="AA102" s="315"/>
      <c r="AB102" s="315"/>
      <c r="AC102" s="315"/>
      <c r="AI102" s="314"/>
    </row>
    <row r="103" spans="2:47" ht="42.75" customHeight="1" x14ac:dyDescent="0.2">
      <c r="B103" s="313"/>
      <c r="C103" s="383"/>
      <c r="D103" s="383"/>
      <c r="E103" s="384"/>
      <c r="F103" s="384"/>
      <c r="G103" s="384"/>
      <c r="H103" s="384"/>
      <c r="I103" s="383"/>
      <c r="J103" s="383"/>
      <c r="K103" s="383"/>
      <c r="L103" s="383"/>
      <c r="M103" s="383"/>
      <c r="N103" s="383"/>
      <c r="O103" s="383"/>
      <c r="P103" s="315"/>
      <c r="Q103" s="316"/>
      <c r="R103" s="396"/>
      <c r="S103" s="396"/>
      <c r="T103" s="396"/>
      <c r="U103" s="396"/>
      <c r="V103" s="396"/>
      <c r="W103" s="396"/>
      <c r="X103" s="396"/>
      <c r="Y103" s="396"/>
      <c r="Z103" s="315"/>
      <c r="AA103" s="315"/>
      <c r="AB103" s="315"/>
      <c r="AC103" s="315"/>
      <c r="AI103" s="314"/>
    </row>
    <row r="104" spans="2:47" ht="42.75" customHeight="1" x14ac:dyDescent="0.2">
      <c r="B104" s="313"/>
      <c r="C104" s="383"/>
      <c r="D104" s="383"/>
      <c r="E104" s="384"/>
      <c r="F104" s="384"/>
      <c r="G104" s="384"/>
      <c r="H104" s="384"/>
      <c r="I104" s="383"/>
      <c r="J104" s="383"/>
      <c r="K104" s="383"/>
      <c r="L104" s="383"/>
      <c r="M104" s="383"/>
      <c r="N104" s="383"/>
      <c r="O104" s="383"/>
      <c r="P104" s="315"/>
      <c r="Q104" s="316"/>
      <c r="R104" s="396"/>
      <c r="S104" s="396"/>
      <c r="T104" s="396"/>
      <c r="U104" s="396"/>
      <c r="V104" s="396"/>
      <c r="W104" s="396"/>
      <c r="X104" s="396"/>
      <c r="Y104" s="396"/>
      <c r="Z104" s="315"/>
      <c r="AA104" s="315"/>
      <c r="AB104" s="315"/>
      <c r="AC104" s="315"/>
      <c r="AI104" s="314"/>
    </row>
    <row r="105" spans="2:47" ht="34.5" customHeight="1" x14ac:dyDescent="0.2">
      <c r="B105" s="313"/>
      <c r="C105" s="312"/>
      <c r="D105" s="312"/>
      <c r="E105" s="311"/>
      <c r="F105" s="312"/>
      <c r="G105" s="312"/>
      <c r="H105" s="300"/>
      <c r="I105" s="383"/>
      <c r="J105" s="383"/>
      <c r="K105" s="383"/>
      <c r="L105" s="383"/>
      <c r="M105" s="383"/>
      <c r="N105" s="383"/>
      <c r="O105" s="383"/>
      <c r="Q105" s="288"/>
      <c r="Y105" s="310"/>
      <c r="Z105" s="309"/>
      <c r="AA105" s="297"/>
      <c r="AB105" s="297"/>
    </row>
    <row r="106" spans="2:47" ht="29.25" customHeight="1" x14ac:dyDescent="0.2">
      <c r="B106" s="313"/>
      <c r="C106" s="312"/>
      <c r="D106" s="312"/>
      <c r="E106" s="311"/>
      <c r="F106" s="312"/>
      <c r="G106" s="312"/>
      <c r="H106" s="300"/>
      <c r="I106" s="311"/>
      <c r="J106" s="311"/>
      <c r="K106" s="311"/>
      <c r="L106" s="311"/>
      <c r="M106" s="311"/>
      <c r="N106" s="311"/>
      <c r="O106" s="311"/>
      <c r="Q106" s="278"/>
      <c r="Y106" s="310"/>
      <c r="Z106" s="309"/>
      <c r="AA106" s="297"/>
      <c r="AB106" s="297"/>
    </row>
    <row r="107" spans="2:47" ht="19.5" customHeight="1" x14ac:dyDescent="0.2">
      <c r="C107" s="298"/>
      <c r="D107" s="298"/>
      <c r="E107" s="298"/>
      <c r="F107" s="298"/>
      <c r="G107" s="298"/>
      <c r="H107" s="298"/>
      <c r="I107" s="298"/>
      <c r="J107" s="298"/>
      <c r="K107" s="304"/>
      <c r="M107" s="308"/>
      <c r="N107" s="308"/>
      <c r="O107" s="308"/>
      <c r="Q107" s="307"/>
      <c r="S107" s="300"/>
      <c r="V107" s="286"/>
      <c r="W107" s="286"/>
      <c r="X107" s="304"/>
      <c r="AE107" s="304"/>
      <c r="AI107" s="277"/>
      <c r="AJ107" s="277"/>
      <c r="AK107" s="277"/>
      <c r="AL107" s="277"/>
      <c r="AM107" s="277"/>
      <c r="AN107" s="277"/>
      <c r="AO107" s="277"/>
      <c r="AP107" s="277"/>
      <c r="AQ107" s="277"/>
      <c r="AR107" s="277"/>
      <c r="AS107" s="277"/>
      <c r="AT107" s="277"/>
      <c r="AU107" s="277"/>
    </row>
    <row r="108" spans="2:47" x14ac:dyDescent="0.2">
      <c r="C108" s="298"/>
      <c r="D108" s="298"/>
      <c r="E108" s="298"/>
      <c r="F108" s="298"/>
      <c r="G108" s="298"/>
      <c r="H108" s="298"/>
      <c r="I108" s="298"/>
      <c r="J108" s="298"/>
      <c r="K108" s="304"/>
      <c r="M108" s="308"/>
      <c r="N108" s="308"/>
      <c r="O108" s="308"/>
      <c r="Q108" s="307"/>
      <c r="S108" s="300"/>
      <c r="V108" s="286"/>
      <c r="W108" s="286"/>
      <c r="X108" s="304"/>
      <c r="AE108" s="304"/>
      <c r="AI108" s="277"/>
      <c r="AJ108" s="277"/>
      <c r="AK108" s="277"/>
      <c r="AL108" s="277"/>
      <c r="AM108" s="277"/>
      <c r="AN108" s="277"/>
      <c r="AO108" s="277"/>
      <c r="AP108" s="277"/>
      <c r="AQ108" s="277"/>
      <c r="AR108" s="277"/>
      <c r="AS108" s="277"/>
      <c r="AT108" s="277"/>
      <c r="AU108" s="277"/>
    </row>
    <row r="109" spans="2:47" ht="18" x14ac:dyDescent="0.2">
      <c r="C109" s="382"/>
      <c r="D109" s="382"/>
      <c r="E109" s="382"/>
      <c r="F109" s="382"/>
      <c r="G109" s="382"/>
      <c r="I109" s="306"/>
      <c r="J109" s="306"/>
      <c r="K109" s="306"/>
      <c r="T109" s="297"/>
      <c r="U109" s="297"/>
      <c r="V109" s="297"/>
      <c r="X109" s="297"/>
    </row>
    <row r="110" spans="2:47" ht="26.25" customHeight="1" x14ac:dyDescent="0.2">
      <c r="C110" s="380"/>
      <c r="D110" s="381"/>
      <c r="E110" s="381"/>
      <c r="F110" s="381"/>
      <c r="G110" s="381"/>
      <c r="H110" s="381"/>
      <c r="I110" s="381"/>
      <c r="J110" s="381"/>
      <c r="K110" s="306"/>
      <c r="T110" s="297"/>
      <c r="U110" s="297"/>
      <c r="V110" s="297"/>
      <c r="X110" s="297"/>
    </row>
    <row r="111" spans="2:47" x14ac:dyDescent="0.2">
      <c r="C111" s="288"/>
      <c r="I111" s="306"/>
      <c r="J111" s="306"/>
      <c r="K111" s="306"/>
      <c r="L111" s="278"/>
      <c r="Q111" s="288"/>
      <c r="V111" s="297"/>
      <c r="W111" s="297"/>
      <c r="X111" s="297"/>
    </row>
    <row r="112" spans="2:47" ht="19.5" customHeight="1" x14ac:dyDescent="0.2">
      <c r="C112" s="379"/>
      <c r="D112" s="379"/>
      <c r="E112" s="379"/>
      <c r="F112" s="379"/>
      <c r="G112" s="379"/>
      <c r="H112" s="379"/>
      <c r="I112" s="379"/>
      <c r="J112" s="379"/>
      <c r="K112" s="306"/>
      <c r="L112" s="278"/>
      <c r="Q112" s="379"/>
      <c r="R112" s="379"/>
      <c r="S112" s="379"/>
      <c r="T112" s="379"/>
      <c r="U112" s="305"/>
      <c r="V112" s="297"/>
    </row>
    <row r="113" spans="3:35" ht="19.5" customHeight="1" x14ac:dyDescent="0.2">
      <c r="C113" s="388"/>
      <c r="D113" s="388"/>
      <c r="E113" s="388"/>
      <c r="F113" s="388"/>
      <c r="G113" s="388"/>
      <c r="H113" s="388"/>
      <c r="I113" s="388"/>
      <c r="J113" s="388"/>
      <c r="K113" s="306"/>
      <c r="L113" s="278"/>
      <c r="V113" s="297"/>
      <c r="AH113" s="297"/>
      <c r="AI113" s="297"/>
    </row>
    <row r="114" spans="3:35" ht="19.5" customHeight="1" x14ac:dyDescent="0.2">
      <c r="C114" s="388"/>
      <c r="D114" s="388"/>
      <c r="E114" s="388"/>
      <c r="F114" s="388"/>
      <c r="G114" s="388"/>
      <c r="H114" s="388"/>
      <c r="I114" s="388"/>
      <c r="J114" s="388"/>
      <c r="L114" s="278"/>
      <c r="V114" s="297"/>
      <c r="Y114" s="397"/>
      <c r="Z114" s="397"/>
      <c r="AA114" s="397"/>
      <c r="AB114" s="397"/>
      <c r="AC114" s="397"/>
      <c r="AH114" s="297"/>
      <c r="AI114" s="297"/>
    </row>
    <row r="115" spans="3:35" ht="19.5" customHeight="1" x14ac:dyDescent="0.2">
      <c r="C115" s="388"/>
      <c r="D115" s="388"/>
      <c r="E115" s="388"/>
      <c r="F115" s="388"/>
      <c r="G115" s="388"/>
      <c r="H115" s="388"/>
      <c r="I115" s="388"/>
      <c r="J115" s="388"/>
      <c r="L115" s="278"/>
      <c r="V115" s="297"/>
      <c r="Y115" s="397"/>
      <c r="Z115" s="397"/>
      <c r="AA115" s="397"/>
      <c r="AB115" s="397"/>
      <c r="AC115" s="397"/>
      <c r="AH115" s="297"/>
      <c r="AI115" s="297"/>
    </row>
    <row r="116" spans="3:35" ht="12.75" customHeight="1" x14ac:dyDescent="0.2">
      <c r="K116" s="304"/>
      <c r="Q116" s="304"/>
      <c r="R116" s="304"/>
      <c r="S116" s="304"/>
      <c r="T116" s="304"/>
      <c r="U116" s="304"/>
      <c r="V116" s="297"/>
      <c r="Y116" s="397"/>
      <c r="Z116" s="397"/>
      <c r="AA116" s="397"/>
      <c r="AB116" s="397"/>
      <c r="AC116" s="397"/>
      <c r="AH116" s="297"/>
      <c r="AI116" s="297"/>
    </row>
    <row r="117" spans="3:35" ht="19.5" customHeight="1" x14ac:dyDescent="0.2">
      <c r="C117" s="288"/>
      <c r="Q117" s="288"/>
      <c r="V117" s="297"/>
      <c r="Y117" s="397"/>
      <c r="Z117" s="397"/>
      <c r="AA117" s="397"/>
      <c r="AB117" s="397"/>
      <c r="AC117" s="397"/>
      <c r="AH117" s="297"/>
      <c r="AI117" s="297"/>
    </row>
    <row r="118" spans="3:35" ht="19.5" customHeight="1" x14ac:dyDescent="0.2">
      <c r="C118" s="379"/>
      <c r="D118" s="379"/>
      <c r="E118" s="379"/>
      <c r="F118" s="379"/>
      <c r="G118" s="379"/>
      <c r="H118" s="379"/>
      <c r="I118" s="379"/>
      <c r="J118" s="379"/>
      <c r="Q118" s="379"/>
      <c r="R118" s="379"/>
      <c r="S118" s="379"/>
      <c r="T118" s="379"/>
      <c r="U118" s="305"/>
      <c r="V118" s="297"/>
      <c r="Y118" s="397"/>
      <c r="Z118" s="397"/>
      <c r="AA118" s="397"/>
      <c r="AB118" s="397"/>
      <c r="AC118" s="397"/>
    </row>
    <row r="119" spans="3:35" ht="19.5" customHeight="1" x14ac:dyDescent="0.2">
      <c r="C119" s="388"/>
      <c r="D119" s="388"/>
      <c r="E119" s="388"/>
      <c r="F119" s="388"/>
      <c r="G119" s="388"/>
      <c r="H119" s="388"/>
      <c r="I119" s="388"/>
      <c r="J119" s="388"/>
      <c r="V119" s="297"/>
      <c r="Y119" s="397"/>
      <c r="Z119" s="397"/>
      <c r="AA119" s="397"/>
      <c r="AB119" s="397"/>
      <c r="AC119" s="397"/>
      <c r="AH119" s="297"/>
      <c r="AI119" s="297"/>
    </row>
    <row r="120" spans="3:35" ht="19.5" customHeight="1" x14ac:dyDescent="0.2">
      <c r="C120" s="388"/>
      <c r="D120" s="388"/>
      <c r="E120" s="388"/>
      <c r="F120" s="388"/>
      <c r="G120" s="388"/>
      <c r="H120" s="388"/>
      <c r="I120" s="388"/>
      <c r="J120" s="388"/>
      <c r="V120" s="297"/>
      <c r="Y120" s="397"/>
      <c r="Z120" s="397"/>
      <c r="AA120" s="397"/>
      <c r="AB120" s="397"/>
      <c r="AC120" s="397"/>
      <c r="AH120" s="297"/>
      <c r="AI120" s="297"/>
    </row>
    <row r="121" spans="3:35" ht="19.5" customHeight="1" x14ac:dyDescent="0.2">
      <c r="C121" s="388"/>
      <c r="D121" s="388"/>
      <c r="E121" s="388"/>
      <c r="F121" s="388"/>
      <c r="G121" s="388"/>
      <c r="H121" s="388"/>
      <c r="I121" s="388"/>
      <c r="J121" s="388"/>
      <c r="V121" s="297"/>
      <c r="Y121" s="397"/>
      <c r="Z121" s="397"/>
      <c r="AA121" s="397"/>
      <c r="AB121" s="397"/>
      <c r="AC121" s="397"/>
      <c r="AH121" s="297"/>
      <c r="AI121" s="297"/>
    </row>
    <row r="122" spans="3:35" ht="19.5" customHeight="1" x14ac:dyDescent="0.2">
      <c r="V122" s="297"/>
      <c r="Y122" s="397"/>
      <c r="Z122" s="397"/>
      <c r="AA122" s="397"/>
      <c r="AB122" s="397"/>
      <c r="AC122" s="397"/>
      <c r="AH122" s="297"/>
      <c r="AI122" s="297"/>
    </row>
    <row r="123" spans="3:35" ht="19.5" customHeight="1" x14ac:dyDescent="0.2">
      <c r="C123" s="288"/>
      <c r="Q123" s="288"/>
      <c r="V123" s="297"/>
      <c r="Y123" s="397"/>
      <c r="Z123" s="397"/>
      <c r="AA123" s="397"/>
      <c r="AB123" s="397"/>
      <c r="AC123" s="397"/>
      <c r="AH123" s="297"/>
      <c r="AI123" s="297"/>
    </row>
    <row r="124" spans="3:35" ht="19.5" customHeight="1" x14ac:dyDescent="0.2">
      <c r="C124" s="379"/>
      <c r="D124" s="379"/>
      <c r="E124" s="379"/>
      <c r="F124" s="379"/>
      <c r="G124" s="379"/>
      <c r="H124" s="379"/>
      <c r="I124" s="379"/>
      <c r="J124" s="379"/>
      <c r="Q124" s="395"/>
      <c r="R124" s="395"/>
      <c r="S124" s="395"/>
      <c r="T124" s="395"/>
      <c r="U124" s="305"/>
      <c r="V124" s="297"/>
      <c r="Y124" s="397"/>
      <c r="Z124" s="397"/>
      <c r="AA124" s="397"/>
      <c r="AB124" s="397"/>
      <c r="AC124" s="397"/>
    </row>
    <row r="125" spans="3:35" ht="19.5" customHeight="1" x14ac:dyDescent="0.2">
      <c r="C125" s="388"/>
      <c r="D125" s="388"/>
      <c r="E125" s="388"/>
      <c r="F125" s="388"/>
      <c r="G125" s="388"/>
      <c r="H125" s="388"/>
      <c r="I125" s="388"/>
      <c r="J125" s="388"/>
      <c r="V125" s="297"/>
      <c r="Y125" s="397"/>
      <c r="Z125" s="397"/>
      <c r="AA125" s="397"/>
      <c r="AB125" s="397"/>
      <c r="AC125" s="397"/>
      <c r="AH125" s="297"/>
      <c r="AI125" s="297"/>
    </row>
    <row r="126" spans="3:35" ht="19.5" customHeight="1" x14ac:dyDescent="0.2">
      <c r="C126" s="388"/>
      <c r="D126" s="388"/>
      <c r="E126" s="388"/>
      <c r="F126" s="388"/>
      <c r="G126" s="388"/>
      <c r="H126" s="388"/>
      <c r="I126" s="388"/>
      <c r="J126" s="388"/>
      <c r="V126" s="297"/>
      <c r="Y126" s="397"/>
      <c r="Z126" s="397"/>
      <c r="AA126" s="397"/>
      <c r="AB126" s="397"/>
      <c r="AC126" s="397"/>
      <c r="AH126" s="297"/>
      <c r="AI126" s="297"/>
    </row>
    <row r="127" spans="3:35" ht="19.5" customHeight="1" x14ac:dyDescent="0.2">
      <c r="C127" s="388"/>
      <c r="D127" s="388"/>
      <c r="E127" s="388"/>
      <c r="F127" s="388"/>
      <c r="G127" s="388"/>
      <c r="H127" s="388"/>
      <c r="I127" s="388"/>
      <c r="J127" s="388"/>
      <c r="V127" s="297"/>
      <c r="Y127" s="397"/>
      <c r="Z127" s="397"/>
      <c r="AA127" s="397"/>
      <c r="AB127" s="397"/>
      <c r="AC127" s="397"/>
      <c r="AH127" s="297"/>
      <c r="AI127" s="297"/>
    </row>
    <row r="128" spans="3:35" ht="19.5" customHeight="1" x14ac:dyDescent="0.2">
      <c r="C128" s="388"/>
      <c r="D128" s="388"/>
      <c r="E128" s="388"/>
      <c r="F128" s="388"/>
      <c r="G128" s="388"/>
      <c r="H128" s="388"/>
      <c r="I128" s="388"/>
      <c r="J128" s="388"/>
      <c r="V128" s="297"/>
      <c r="Y128" s="397"/>
      <c r="Z128" s="397"/>
      <c r="AA128" s="397"/>
      <c r="AB128" s="397"/>
      <c r="AC128" s="397"/>
      <c r="AH128" s="297"/>
      <c r="AI128" s="297"/>
    </row>
    <row r="129" spans="3:35" ht="19.5" customHeight="1" x14ac:dyDescent="0.2">
      <c r="C129" s="388"/>
      <c r="D129" s="388"/>
      <c r="E129" s="388"/>
      <c r="F129" s="388"/>
      <c r="G129" s="388"/>
      <c r="H129" s="388"/>
      <c r="I129" s="388"/>
      <c r="J129" s="388"/>
      <c r="V129" s="297"/>
      <c r="Y129" s="397"/>
      <c r="Z129" s="397"/>
      <c r="AA129" s="397"/>
      <c r="AB129" s="397"/>
      <c r="AC129" s="397"/>
      <c r="AH129" s="297"/>
      <c r="AI129" s="297"/>
    </row>
    <row r="130" spans="3:35" ht="17.25" customHeight="1" x14ac:dyDescent="0.2">
      <c r="C130" s="301"/>
      <c r="D130" s="301"/>
      <c r="E130" s="301"/>
      <c r="F130" s="301"/>
      <c r="G130" s="301"/>
      <c r="I130" s="300"/>
      <c r="J130" s="300"/>
      <c r="K130" s="300"/>
      <c r="Q130" s="299"/>
      <c r="T130" s="297"/>
      <c r="U130" s="297"/>
      <c r="V130" s="297"/>
      <c r="Y130" s="397"/>
      <c r="Z130" s="397"/>
      <c r="AA130" s="397"/>
      <c r="AB130" s="397"/>
      <c r="AC130" s="397"/>
      <c r="AH130" s="297"/>
      <c r="AI130" s="297"/>
    </row>
    <row r="131" spans="3:35" ht="19.5" customHeight="1" x14ac:dyDescent="0.2">
      <c r="C131" s="288"/>
      <c r="Q131" s="288"/>
      <c r="V131" s="297"/>
      <c r="Y131" s="397"/>
      <c r="Z131" s="397"/>
      <c r="AA131" s="397"/>
      <c r="AB131" s="397"/>
      <c r="AC131" s="397"/>
      <c r="AH131" s="297"/>
      <c r="AI131" s="297"/>
    </row>
    <row r="132" spans="3:35" ht="19.5" customHeight="1" x14ac:dyDescent="0.2">
      <c r="C132" s="379"/>
      <c r="D132" s="379"/>
      <c r="E132" s="379"/>
      <c r="F132" s="379"/>
      <c r="G132" s="379"/>
      <c r="H132" s="379"/>
      <c r="I132" s="379"/>
      <c r="J132" s="379"/>
      <c r="L132" s="278"/>
      <c r="Q132" s="379"/>
      <c r="R132" s="379"/>
      <c r="S132" s="379"/>
      <c r="T132" s="379"/>
      <c r="U132" s="305"/>
      <c r="V132" s="297"/>
      <c r="Y132" s="397"/>
      <c r="Z132" s="397"/>
      <c r="AA132" s="397"/>
      <c r="AB132" s="397"/>
      <c r="AC132" s="397"/>
    </row>
    <row r="133" spans="3:35" ht="19.5" customHeight="1" x14ac:dyDescent="0.2">
      <c r="C133" s="388"/>
      <c r="D133" s="388"/>
      <c r="E133" s="388"/>
      <c r="F133" s="388"/>
      <c r="G133" s="388"/>
      <c r="H133" s="388"/>
      <c r="I133" s="388"/>
      <c r="J133" s="388"/>
      <c r="L133" s="278"/>
      <c r="V133" s="297"/>
      <c r="Y133" s="397"/>
      <c r="Z133" s="397"/>
      <c r="AA133" s="397"/>
      <c r="AB133" s="397"/>
      <c r="AC133" s="397"/>
      <c r="AH133" s="297"/>
      <c r="AI133" s="297"/>
    </row>
    <row r="134" spans="3:35" ht="19.5" customHeight="1" x14ac:dyDescent="0.2">
      <c r="C134" s="388"/>
      <c r="D134" s="388"/>
      <c r="E134" s="388"/>
      <c r="F134" s="388"/>
      <c r="G134" s="388"/>
      <c r="H134" s="388"/>
      <c r="I134" s="388"/>
      <c r="J134" s="388"/>
      <c r="L134" s="278"/>
      <c r="V134" s="297"/>
      <c r="Y134" s="397"/>
      <c r="Z134" s="397"/>
      <c r="AA134" s="397"/>
      <c r="AB134" s="397"/>
      <c r="AC134" s="397"/>
      <c r="AH134" s="297"/>
      <c r="AI134" s="297"/>
    </row>
    <row r="135" spans="3:35" ht="19.5" customHeight="1" x14ac:dyDescent="0.2">
      <c r="C135" s="388"/>
      <c r="D135" s="388"/>
      <c r="E135" s="388"/>
      <c r="F135" s="388"/>
      <c r="G135" s="388"/>
      <c r="H135" s="388"/>
      <c r="I135" s="388"/>
      <c r="J135" s="388"/>
      <c r="L135" s="278"/>
      <c r="V135" s="297"/>
      <c r="Y135" s="397"/>
      <c r="Z135" s="397"/>
      <c r="AA135" s="397"/>
      <c r="AB135" s="397"/>
      <c r="AC135" s="397"/>
      <c r="AH135" s="297"/>
      <c r="AI135" s="297"/>
    </row>
    <row r="136" spans="3:35" ht="19.5" customHeight="1" x14ac:dyDescent="0.2">
      <c r="K136" s="304"/>
      <c r="Q136" s="304"/>
      <c r="R136" s="304"/>
      <c r="S136" s="304"/>
      <c r="T136" s="304"/>
      <c r="U136" s="304"/>
      <c r="V136" s="297"/>
      <c r="Y136" s="397"/>
      <c r="Z136" s="397"/>
      <c r="AA136" s="397"/>
      <c r="AB136" s="397"/>
      <c r="AC136" s="397"/>
      <c r="AH136" s="297"/>
      <c r="AI136" s="297"/>
    </row>
    <row r="137" spans="3:35" ht="17.25" customHeight="1" x14ac:dyDescent="0.2">
      <c r="C137" s="288"/>
      <c r="D137" s="301"/>
      <c r="E137" s="301"/>
      <c r="F137" s="301"/>
      <c r="G137" s="301"/>
      <c r="I137" s="300"/>
      <c r="J137" s="300"/>
      <c r="K137" s="300"/>
      <c r="Q137" s="299"/>
      <c r="T137" s="297"/>
      <c r="U137" s="297"/>
      <c r="V137" s="297"/>
      <c r="Y137" s="397"/>
      <c r="Z137" s="397"/>
      <c r="AA137" s="397"/>
      <c r="AB137" s="397"/>
      <c r="AC137" s="397"/>
      <c r="AH137" s="297"/>
      <c r="AI137" s="297"/>
    </row>
    <row r="138" spans="3:35" s="302" customFormat="1" ht="43.9" customHeight="1" x14ac:dyDescent="0.2">
      <c r="C138" s="379"/>
      <c r="D138" s="379"/>
      <c r="E138" s="379"/>
      <c r="F138" s="379"/>
      <c r="G138" s="379"/>
      <c r="H138" s="379"/>
      <c r="I138" s="379"/>
      <c r="J138" s="379"/>
      <c r="Y138" s="397"/>
      <c r="Z138" s="397"/>
      <c r="AA138" s="397"/>
      <c r="AB138" s="397"/>
      <c r="AC138" s="397"/>
    </row>
    <row r="139" spans="3:35" s="302" customFormat="1" ht="41.25" customHeight="1" x14ac:dyDescent="0.2">
      <c r="C139" s="393"/>
      <c r="D139" s="393"/>
      <c r="E139" s="393"/>
      <c r="F139" s="394"/>
      <c r="G139" s="394"/>
      <c r="H139" s="394"/>
      <c r="I139" s="394"/>
      <c r="J139" s="394"/>
      <c r="Y139" s="397"/>
      <c r="Z139" s="397"/>
      <c r="AA139" s="397"/>
      <c r="AB139" s="397"/>
      <c r="AC139" s="397"/>
    </row>
    <row r="140" spans="3:35" s="302" customFormat="1" ht="41.25" customHeight="1" x14ac:dyDescent="0.2">
      <c r="C140" s="393"/>
      <c r="D140" s="393"/>
      <c r="E140" s="393"/>
      <c r="F140" s="394"/>
      <c r="G140" s="394"/>
      <c r="H140" s="394"/>
      <c r="I140" s="394"/>
      <c r="J140" s="394"/>
      <c r="Y140" s="397"/>
      <c r="Z140" s="397"/>
      <c r="AA140" s="397"/>
      <c r="AB140" s="397"/>
      <c r="AC140" s="397"/>
    </row>
    <row r="141" spans="3:35" s="302" customFormat="1" ht="25.5" customHeight="1" x14ac:dyDescent="0.25">
      <c r="C141" s="394"/>
      <c r="D141" s="394"/>
      <c r="E141" s="394"/>
      <c r="F141" s="394"/>
      <c r="G141" s="394"/>
      <c r="H141" s="394"/>
      <c r="I141" s="394"/>
      <c r="J141" s="394"/>
      <c r="K141" s="303"/>
      <c r="L141" s="303"/>
      <c r="M141" s="303"/>
      <c r="N141" s="303"/>
      <c r="Y141" s="397"/>
      <c r="Z141" s="397"/>
      <c r="AA141" s="397"/>
      <c r="AB141" s="397"/>
      <c r="AC141" s="397"/>
    </row>
    <row r="142" spans="3:35" ht="17.25" customHeight="1" x14ac:dyDescent="0.2">
      <c r="C142" s="301"/>
      <c r="D142" s="301"/>
      <c r="E142" s="301"/>
      <c r="F142" s="301"/>
      <c r="G142" s="301"/>
      <c r="I142" s="300"/>
      <c r="J142" s="300"/>
      <c r="K142" s="300"/>
      <c r="Q142" s="299"/>
      <c r="T142" s="297"/>
      <c r="U142" s="297"/>
      <c r="V142" s="297"/>
      <c r="Y142" s="397"/>
      <c r="Z142" s="397"/>
      <c r="AA142" s="397"/>
      <c r="AB142" s="397"/>
      <c r="AC142" s="397"/>
      <c r="AH142" s="297"/>
      <c r="AI142" s="297"/>
    </row>
    <row r="143" spans="3:35" ht="20.25" customHeight="1" x14ac:dyDescent="0.2">
      <c r="C143" s="382"/>
      <c r="D143" s="382"/>
      <c r="E143" s="382"/>
      <c r="F143" s="382"/>
      <c r="G143" s="382"/>
      <c r="Q143" s="299"/>
      <c r="T143" s="297"/>
      <c r="U143" s="297"/>
      <c r="V143" s="297"/>
      <c r="Y143" s="397"/>
      <c r="Z143" s="397"/>
      <c r="AA143" s="397"/>
      <c r="AB143" s="397"/>
      <c r="AC143" s="397"/>
      <c r="AH143" s="297"/>
      <c r="AI143" s="297"/>
    </row>
    <row r="144" spans="3:35" ht="33" customHeight="1" x14ac:dyDescent="0.2">
      <c r="C144" s="379"/>
      <c r="D144" s="395"/>
      <c r="E144" s="395"/>
      <c r="F144" s="395"/>
      <c r="G144" s="395"/>
      <c r="H144" s="395"/>
      <c r="I144" s="395"/>
      <c r="J144" s="395"/>
      <c r="K144" s="298"/>
      <c r="L144" s="298"/>
      <c r="M144" s="298"/>
      <c r="N144" s="298"/>
      <c r="O144" s="298"/>
      <c r="P144" s="297"/>
      <c r="Q144" s="297"/>
      <c r="R144" s="297"/>
      <c r="S144" s="297"/>
      <c r="T144" s="297"/>
      <c r="U144" s="297"/>
      <c r="V144" s="297"/>
      <c r="Y144" s="397"/>
      <c r="Z144" s="397"/>
      <c r="AA144" s="397"/>
      <c r="AB144" s="397"/>
      <c r="AC144" s="397"/>
      <c r="AH144" s="297"/>
      <c r="AI144" s="297"/>
    </row>
    <row r="145" spans="3:35" ht="17.25" customHeight="1" x14ac:dyDescent="0.2">
      <c r="C145" s="386"/>
      <c r="D145" s="384"/>
      <c r="E145" s="384"/>
      <c r="F145" s="384"/>
      <c r="G145" s="384"/>
      <c r="H145" s="384"/>
      <c r="I145" s="384"/>
      <c r="J145" s="384"/>
      <c r="K145" s="296"/>
      <c r="L145" s="296"/>
      <c r="M145" s="296"/>
      <c r="N145" s="296"/>
      <c r="O145" s="296"/>
      <c r="P145" s="297"/>
      <c r="Q145" s="297"/>
      <c r="R145" s="297"/>
      <c r="S145" s="297"/>
      <c r="T145" s="297"/>
      <c r="U145" s="297"/>
      <c r="V145" s="297"/>
      <c r="Y145" s="397"/>
      <c r="Z145" s="397"/>
      <c r="AA145" s="397"/>
      <c r="AB145" s="397"/>
      <c r="AC145" s="397"/>
      <c r="AH145" s="297"/>
      <c r="AI145" s="297"/>
    </row>
    <row r="146" spans="3:35" ht="12.75" customHeight="1" x14ac:dyDescent="0.2">
      <c r="C146" s="384"/>
      <c r="D146" s="384"/>
      <c r="E146" s="384"/>
      <c r="F146" s="384"/>
      <c r="G146" s="384"/>
      <c r="H146" s="384"/>
      <c r="I146" s="384"/>
      <c r="J146" s="384"/>
      <c r="K146" s="296"/>
      <c r="L146" s="296"/>
      <c r="M146" s="296"/>
      <c r="N146" s="296"/>
      <c r="O146" s="296"/>
      <c r="Y146" s="397"/>
      <c r="Z146" s="397"/>
      <c r="AA146" s="397"/>
      <c r="AB146" s="397"/>
      <c r="AC146" s="397"/>
    </row>
    <row r="147" spans="3:35" ht="12.75" customHeight="1" x14ac:dyDescent="0.2">
      <c r="C147" s="384"/>
      <c r="D147" s="384"/>
      <c r="E147" s="384"/>
      <c r="F147" s="384"/>
      <c r="G147" s="384"/>
      <c r="H147" s="384"/>
      <c r="I147" s="384"/>
      <c r="J147" s="384"/>
      <c r="K147" s="296"/>
      <c r="L147" s="296"/>
      <c r="M147" s="296"/>
      <c r="N147" s="296"/>
      <c r="O147" s="296"/>
      <c r="Y147" s="397"/>
      <c r="Z147" s="397"/>
      <c r="AA147" s="397"/>
      <c r="AB147" s="397"/>
      <c r="AC147" s="397"/>
    </row>
    <row r="148" spans="3:35" ht="12.75" customHeight="1" x14ac:dyDescent="0.2">
      <c r="C148" s="384"/>
      <c r="D148" s="384"/>
      <c r="E148" s="384"/>
      <c r="F148" s="384"/>
      <c r="G148" s="384"/>
      <c r="H148" s="384"/>
      <c r="I148" s="384"/>
      <c r="J148" s="384"/>
      <c r="K148" s="296"/>
      <c r="L148" s="296"/>
      <c r="M148" s="296"/>
      <c r="N148" s="296"/>
      <c r="O148" s="296"/>
      <c r="Y148" s="397"/>
      <c r="Z148" s="397"/>
      <c r="AA148" s="397"/>
      <c r="AB148" s="397"/>
      <c r="AC148" s="397"/>
    </row>
    <row r="149" spans="3:35" ht="12.75" customHeight="1" x14ac:dyDescent="0.2">
      <c r="C149" s="384"/>
      <c r="D149" s="384"/>
      <c r="E149" s="384"/>
      <c r="F149" s="384"/>
      <c r="G149" s="384"/>
      <c r="H149" s="384"/>
      <c r="I149" s="384"/>
      <c r="J149" s="384"/>
      <c r="K149" s="296"/>
      <c r="L149" s="296"/>
      <c r="M149" s="296"/>
      <c r="N149" s="296"/>
      <c r="O149" s="296"/>
      <c r="Y149" s="397"/>
      <c r="Z149" s="397"/>
      <c r="AA149" s="397"/>
      <c r="AB149" s="397"/>
      <c r="AC149" s="397"/>
    </row>
    <row r="150" spans="3:35" ht="12.75" customHeight="1" x14ac:dyDescent="0.2">
      <c r="C150" s="384"/>
      <c r="D150" s="384"/>
      <c r="E150" s="384"/>
      <c r="F150" s="384"/>
      <c r="G150" s="384"/>
      <c r="H150" s="384"/>
      <c r="I150" s="384"/>
      <c r="J150" s="384"/>
      <c r="K150" s="296"/>
      <c r="L150" s="296"/>
      <c r="M150" s="296"/>
      <c r="N150" s="296"/>
      <c r="O150" s="296"/>
      <c r="Y150" s="397"/>
      <c r="Z150" s="397"/>
      <c r="AA150" s="397"/>
      <c r="AB150" s="397"/>
      <c r="AC150" s="397"/>
    </row>
    <row r="151" spans="3:35" ht="12.75" customHeight="1" x14ac:dyDescent="0.2">
      <c r="C151" s="384"/>
      <c r="D151" s="384"/>
      <c r="E151" s="384"/>
      <c r="F151" s="384"/>
      <c r="G151" s="384"/>
      <c r="H151" s="384"/>
      <c r="I151" s="384"/>
      <c r="J151" s="384"/>
      <c r="K151" s="295"/>
      <c r="L151" s="295"/>
      <c r="M151" s="295"/>
      <c r="N151" s="295"/>
      <c r="O151" s="295"/>
      <c r="Y151" s="397"/>
      <c r="Z151" s="397"/>
      <c r="AA151" s="397"/>
      <c r="AB151" s="397"/>
      <c r="AC151" s="397"/>
    </row>
    <row r="152" spans="3:35" ht="12.75" customHeight="1" x14ac:dyDescent="0.2">
      <c r="C152" s="384"/>
      <c r="D152" s="384"/>
      <c r="E152" s="384"/>
      <c r="F152" s="384"/>
      <c r="G152" s="384"/>
      <c r="H152" s="384"/>
      <c r="I152" s="384"/>
      <c r="J152" s="384"/>
      <c r="K152" s="295"/>
      <c r="L152" s="295"/>
      <c r="M152" s="295"/>
      <c r="N152" s="295"/>
      <c r="O152" s="295"/>
      <c r="Y152" s="397"/>
      <c r="Z152" s="397"/>
      <c r="AA152" s="397"/>
      <c r="AB152" s="397"/>
      <c r="AC152" s="397"/>
    </row>
    <row r="153" spans="3:35" ht="12.75" customHeight="1" x14ac:dyDescent="0.2">
      <c r="C153" s="384"/>
      <c r="D153" s="384"/>
      <c r="E153" s="384"/>
      <c r="F153" s="384"/>
      <c r="G153" s="384"/>
      <c r="H153" s="384"/>
      <c r="I153" s="384"/>
      <c r="J153" s="384"/>
      <c r="K153" s="295"/>
      <c r="L153" s="295"/>
      <c r="M153" s="295"/>
      <c r="N153" s="295"/>
      <c r="O153" s="295"/>
      <c r="Y153" s="397"/>
      <c r="Z153" s="397"/>
      <c r="AA153" s="397"/>
      <c r="AB153" s="397"/>
      <c r="AC153" s="397"/>
    </row>
    <row r="154" spans="3:35" ht="15" customHeight="1" x14ac:dyDescent="0.2">
      <c r="C154" s="384"/>
      <c r="D154" s="384"/>
      <c r="E154" s="384"/>
      <c r="F154" s="384"/>
      <c r="G154" s="384"/>
      <c r="H154" s="384"/>
      <c r="I154" s="384"/>
      <c r="J154" s="384"/>
      <c r="K154" s="295"/>
      <c r="L154" s="295"/>
      <c r="M154" s="295"/>
      <c r="N154" s="295"/>
      <c r="O154" s="295"/>
      <c r="Y154" s="397"/>
      <c r="Z154" s="397"/>
      <c r="AA154" s="397"/>
      <c r="AB154" s="397"/>
      <c r="AC154" s="397"/>
    </row>
    <row r="155" spans="3:35" x14ac:dyDescent="0.2">
      <c r="Q155" s="278"/>
      <c r="Y155" s="397"/>
      <c r="Z155" s="397"/>
      <c r="AA155" s="397"/>
      <c r="AB155" s="397"/>
      <c r="AC155" s="397"/>
    </row>
    <row r="156" spans="3:35" ht="15" customHeight="1" x14ac:dyDescent="0.2">
      <c r="C156" s="288"/>
      <c r="N156" s="288"/>
      <c r="Q156" s="288"/>
      <c r="Y156" s="397"/>
      <c r="Z156" s="397"/>
      <c r="AA156" s="397"/>
      <c r="AB156" s="397"/>
      <c r="AC156" s="397"/>
    </row>
    <row r="157" spans="3:35" ht="19.5" customHeight="1" x14ac:dyDescent="0.2">
      <c r="C157" s="379"/>
      <c r="D157" s="379"/>
      <c r="E157" s="379"/>
      <c r="F157" s="379"/>
      <c r="G157" s="379"/>
      <c r="H157" s="379"/>
      <c r="I157" s="379"/>
      <c r="J157" s="379"/>
      <c r="Q157" s="379"/>
      <c r="R157" s="379"/>
      <c r="S157" s="379"/>
      <c r="T157" s="379"/>
      <c r="U157" s="379"/>
      <c r="V157" s="379"/>
      <c r="W157" s="379"/>
      <c r="X157" s="381"/>
      <c r="Y157" s="397"/>
      <c r="Z157" s="397"/>
      <c r="AA157" s="397"/>
      <c r="AB157" s="397"/>
      <c r="AC157" s="397"/>
    </row>
    <row r="158" spans="3:35" ht="19.5" customHeight="1" x14ac:dyDescent="0.2">
      <c r="C158" s="388"/>
      <c r="D158" s="388"/>
      <c r="E158" s="388"/>
      <c r="F158" s="388"/>
      <c r="G158" s="388"/>
      <c r="H158" s="388"/>
      <c r="I158" s="388"/>
      <c r="J158" s="388"/>
      <c r="P158" s="294"/>
      <c r="Q158" s="386"/>
      <c r="R158" s="386"/>
      <c r="S158" s="386"/>
      <c r="T158" s="386"/>
      <c r="U158" s="386"/>
      <c r="V158" s="386"/>
      <c r="W158" s="386"/>
      <c r="X158" s="386"/>
      <c r="Y158" s="397"/>
      <c r="Z158" s="397"/>
      <c r="AA158" s="397"/>
      <c r="AB158" s="397"/>
      <c r="AC158" s="397"/>
    </row>
    <row r="159" spans="3:35" ht="19.5" customHeight="1" x14ac:dyDescent="0.2">
      <c r="C159" s="388"/>
      <c r="D159" s="388"/>
      <c r="E159" s="388"/>
      <c r="F159" s="388"/>
      <c r="G159" s="388"/>
      <c r="H159" s="388"/>
      <c r="I159" s="388"/>
      <c r="J159" s="388"/>
      <c r="Q159" s="386"/>
      <c r="R159" s="386"/>
      <c r="S159" s="386"/>
      <c r="T159" s="386"/>
      <c r="U159" s="386"/>
      <c r="V159" s="386"/>
      <c r="W159" s="386"/>
      <c r="X159" s="386"/>
      <c r="Y159" s="397"/>
      <c r="Z159" s="397"/>
      <c r="AA159" s="397"/>
      <c r="AB159" s="397"/>
      <c r="AC159" s="397"/>
    </row>
    <row r="160" spans="3:35" ht="19.5" customHeight="1" x14ac:dyDescent="0.2">
      <c r="C160" s="388"/>
      <c r="D160" s="388"/>
      <c r="E160" s="388"/>
      <c r="F160" s="388"/>
      <c r="G160" s="388"/>
      <c r="H160" s="388"/>
      <c r="I160" s="388"/>
      <c r="J160" s="388"/>
      <c r="Q160" s="386"/>
      <c r="R160" s="386"/>
      <c r="S160" s="386"/>
      <c r="T160" s="386"/>
      <c r="U160" s="386"/>
      <c r="V160" s="386"/>
      <c r="W160" s="386"/>
      <c r="X160" s="386"/>
      <c r="Y160" s="397"/>
      <c r="Z160" s="397"/>
      <c r="AA160" s="397"/>
      <c r="AB160" s="397"/>
      <c r="AC160" s="397"/>
    </row>
    <row r="161" spans="3:47" ht="19.5" customHeight="1" x14ac:dyDescent="0.2">
      <c r="C161" s="288"/>
      <c r="Q161" s="293"/>
      <c r="R161" s="293"/>
      <c r="S161" s="293"/>
      <c r="T161" s="293"/>
      <c r="U161" s="293"/>
      <c r="V161" s="293"/>
      <c r="Y161" s="397"/>
      <c r="Z161" s="397"/>
      <c r="AA161" s="397"/>
      <c r="AB161" s="397"/>
      <c r="AC161" s="397"/>
    </row>
    <row r="162" spans="3:47" x14ac:dyDescent="0.2">
      <c r="Q162" s="278"/>
      <c r="Y162" s="397"/>
      <c r="Z162" s="397"/>
      <c r="AA162" s="397"/>
      <c r="AB162" s="397"/>
      <c r="AC162" s="397"/>
    </row>
    <row r="163" spans="3:47" ht="19.5" customHeight="1" x14ac:dyDescent="0.2">
      <c r="C163" s="288"/>
      <c r="I163" s="288"/>
      <c r="S163" s="292"/>
      <c r="V163" s="291"/>
      <c r="Y163" s="397"/>
      <c r="Z163" s="397"/>
      <c r="AA163" s="397"/>
      <c r="AB163" s="397"/>
      <c r="AC163" s="397"/>
    </row>
    <row r="164" spans="3:47" ht="19.5" customHeight="1" x14ac:dyDescent="0.2">
      <c r="C164" s="288"/>
      <c r="I164" s="288"/>
      <c r="Q164" s="379"/>
      <c r="R164" s="379"/>
      <c r="S164" s="379"/>
      <c r="T164" s="379"/>
      <c r="U164" s="379"/>
      <c r="V164" s="379"/>
      <c r="W164" s="379"/>
      <c r="X164" s="390"/>
      <c r="Y164" s="290"/>
      <c r="Z164" s="290"/>
      <c r="AA164" s="290"/>
      <c r="AB164" s="290"/>
      <c r="AC164" s="290"/>
    </row>
    <row r="165" spans="3:47" ht="21" customHeight="1" x14ac:dyDescent="0.2">
      <c r="N165" s="278"/>
      <c r="Q165" s="379"/>
      <c r="R165" s="379"/>
      <c r="S165" s="379"/>
      <c r="T165" s="379"/>
      <c r="U165" s="379"/>
      <c r="V165" s="379"/>
      <c r="W165" s="379"/>
      <c r="X165" s="390"/>
      <c r="Y165" s="288"/>
      <c r="Z165" s="288"/>
      <c r="AA165" s="288"/>
      <c r="AB165" s="288"/>
      <c r="AC165" s="288"/>
      <c r="AD165" s="288"/>
      <c r="AE165" s="288"/>
      <c r="AF165" s="288"/>
      <c r="AG165" s="288"/>
      <c r="AH165" s="288"/>
      <c r="AI165" s="287"/>
      <c r="AJ165" s="287"/>
      <c r="AK165" s="287"/>
      <c r="AL165" s="287"/>
      <c r="AM165" s="287"/>
      <c r="AN165" s="287"/>
      <c r="AO165" s="287"/>
      <c r="AP165" s="287"/>
      <c r="AQ165" s="287"/>
      <c r="AR165" s="287"/>
      <c r="AS165" s="287"/>
      <c r="AT165" s="287"/>
      <c r="AU165" s="277"/>
    </row>
    <row r="166" spans="3:47" ht="51" customHeight="1" x14ac:dyDescent="0.2">
      <c r="C166" s="391"/>
      <c r="D166" s="391"/>
      <c r="E166" s="391"/>
      <c r="F166" s="391"/>
      <c r="G166" s="391"/>
      <c r="H166" s="391"/>
      <c r="I166" s="391"/>
      <c r="J166" s="391"/>
      <c r="Q166" s="392"/>
      <c r="R166" s="392"/>
      <c r="S166" s="392"/>
      <c r="T166" s="392"/>
      <c r="U166" s="392"/>
      <c r="V166" s="392"/>
      <c r="W166" s="392"/>
      <c r="X166" s="392"/>
      <c r="Y166" s="288"/>
      <c r="Z166" s="288"/>
      <c r="AA166" s="288"/>
      <c r="AB166" s="288"/>
      <c r="AC166" s="288"/>
      <c r="AD166" s="288"/>
      <c r="AE166" s="288"/>
      <c r="AF166" s="288"/>
      <c r="AG166" s="288"/>
      <c r="AH166" s="288"/>
      <c r="AI166" s="287"/>
      <c r="AJ166" s="287"/>
      <c r="AK166" s="287"/>
      <c r="AL166" s="287"/>
      <c r="AM166" s="287"/>
      <c r="AN166" s="287"/>
      <c r="AO166" s="287"/>
      <c r="AP166" s="287"/>
      <c r="AQ166" s="287"/>
      <c r="AR166" s="287"/>
      <c r="AS166" s="287"/>
      <c r="AT166" s="287"/>
      <c r="AU166" s="277"/>
    </row>
    <row r="167" spans="3:47" ht="21" customHeight="1" x14ac:dyDescent="0.2">
      <c r="C167" s="289"/>
      <c r="Q167" s="379"/>
      <c r="R167" s="379"/>
      <c r="S167" s="379"/>
      <c r="T167" s="379"/>
      <c r="U167" s="379"/>
      <c r="V167" s="379"/>
      <c r="W167" s="379"/>
      <c r="X167" s="379"/>
      <c r="Y167" s="288"/>
      <c r="Z167" s="288"/>
      <c r="AA167" s="288"/>
      <c r="AB167" s="288"/>
      <c r="AC167" s="288"/>
      <c r="AD167" s="288"/>
      <c r="AE167" s="288"/>
      <c r="AF167" s="288"/>
      <c r="AG167" s="288"/>
      <c r="AH167" s="288"/>
      <c r="AI167" s="287"/>
      <c r="AJ167" s="287"/>
      <c r="AK167" s="287"/>
      <c r="AL167" s="287"/>
      <c r="AM167" s="287"/>
      <c r="AN167" s="287"/>
      <c r="AO167" s="287"/>
      <c r="AP167" s="287"/>
      <c r="AQ167" s="287"/>
      <c r="AR167" s="287"/>
      <c r="AS167" s="287"/>
      <c r="AT167" s="287"/>
      <c r="AU167" s="277"/>
    </row>
    <row r="168" spans="3:47" ht="21.75" customHeight="1" x14ac:dyDescent="0.2">
      <c r="C168" s="286"/>
      <c r="D168" s="286"/>
      <c r="E168" s="286"/>
      <c r="F168" s="286"/>
      <c r="G168" s="286"/>
      <c r="H168" s="286"/>
      <c r="I168" s="286"/>
      <c r="J168" s="286"/>
      <c r="K168" s="286"/>
      <c r="L168" s="286"/>
      <c r="M168" s="286"/>
      <c r="N168" s="286"/>
      <c r="Q168" s="386"/>
      <c r="R168" s="386"/>
      <c r="S168" s="386"/>
      <c r="T168" s="386"/>
      <c r="U168" s="386"/>
      <c r="V168" s="386"/>
      <c r="W168" s="386"/>
      <c r="X168" s="386"/>
      <c r="Y168" s="284"/>
      <c r="Z168" s="284"/>
      <c r="AA168" s="284"/>
      <c r="AB168" s="284"/>
      <c r="AC168" s="284"/>
      <c r="AD168" s="284"/>
      <c r="AE168" s="284"/>
      <c r="AF168" s="284"/>
      <c r="AG168" s="284"/>
      <c r="AH168" s="284"/>
      <c r="AI168" s="277"/>
      <c r="AJ168" s="283"/>
      <c r="AK168" s="279"/>
      <c r="AL168" s="277"/>
      <c r="AM168" s="277"/>
      <c r="AN168" s="277"/>
      <c r="AO168" s="277"/>
      <c r="AP168" s="277"/>
      <c r="AQ168" s="277"/>
      <c r="AR168" s="277"/>
      <c r="AS168" s="277"/>
      <c r="AT168" s="277"/>
      <c r="AU168" s="277"/>
    </row>
    <row r="169" spans="3:47" ht="7.5" customHeight="1" x14ac:dyDescent="0.2">
      <c r="C169" s="286"/>
      <c r="D169" s="286"/>
      <c r="E169" s="286"/>
      <c r="F169" s="286"/>
      <c r="G169" s="286"/>
      <c r="H169" s="286"/>
      <c r="I169" s="286"/>
      <c r="J169" s="286"/>
      <c r="K169" s="286"/>
      <c r="L169" s="286"/>
      <c r="M169" s="286"/>
      <c r="N169" s="286"/>
      <c r="Q169" s="285"/>
      <c r="R169" s="285"/>
      <c r="S169" s="285"/>
      <c r="T169" s="285"/>
      <c r="U169" s="285"/>
      <c r="Y169" s="281"/>
      <c r="Z169" s="281"/>
      <c r="AA169" s="281"/>
      <c r="AB169" s="281"/>
      <c r="AC169" s="281"/>
      <c r="AD169" s="281"/>
      <c r="AE169" s="281"/>
      <c r="AF169" s="281"/>
      <c r="AG169" s="281"/>
      <c r="AH169" s="281"/>
      <c r="AI169" s="280"/>
      <c r="AJ169" s="280"/>
      <c r="AK169" s="279"/>
      <c r="AL169" s="277"/>
      <c r="AM169" s="277"/>
      <c r="AN169" s="277"/>
      <c r="AO169" s="277"/>
      <c r="AP169" s="277"/>
      <c r="AQ169" s="277"/>
      <c r="AR169" s="277"/>
      <c r="AS169" s="277"/>
      <c r="AT169" s="277"/>
      <c r="AU169" s="277"/>
    </row>
    <row r="170" spans="3:47" ht="18" customHeight="1" x14ac:dyDescent="0.2">
      <c r="C170" s="286"/>
      <c r="D170" s="286"/>
      <c r="E170" s="286"/>
      <c r="F170" s="286"/>
      <c r="G170" s="286"/>
      <c r="H170" s="286"/>
      <c r="I170" s="286"/>
      <c r="J170" s="286"/>
      <c r="K170" s="286"/>
      <c r="L170" s="286"/>
      <c r="M170" s="286"/>
      <c r="N170" s="286"/>
      <c r="Q170" s="387"/>
      <c r="R170" s="387"/>
      <c r="S170" s="387"/>
      <c r="T170" s="387"/>
      <c r="U170" s="387"/>
      <c r="V170" s="387"/>
      <c r="W170" s="387"/>
      <c r="X170" s="387"/>
      <c r="Y170" s="285"/>
      <c r="Z170" s="285"/>
      <c r="AA170" s="285"/>
      <c r="AB170" s="285"/>
      <c r="AC170" s="285"/>
      <c r="AD170" s="285"/>
      <c r="AE170" s="285"/>
      <c r="AF170" s="285"/>
      <c r="AG170" s="285"/>
      <c r="AH170" s="285"/>
      <c r="AI170" s="279"/>
      <c r="AJ170" s="279"/>
      <c r="AK170" s="279"/>
      <c r="AL170" s="277"/>
      <c r="AM170" s="277"/>
      <c r="AN170" s="277"/>
      <c r="AO170" s="277"/>
      <c r="AP170" s="277"/>
      <c r="AQ170" s="277"/>
      <c r="AR170" s="277"/>
      <c r="AS170" s="277"/>
      <c r="AT170" s="277"/>
      <c r="AU170" s="277"/>
    </row>
    <row r="171" spans="3:47" ht="14.25" customHeight="1" x14ac:dyDescent="0.2">
      <c r="C171" s="282"/>
      <c r="D171" s="282"/>
      <c r="E171" s="282"/>
      <c r="Q171" s="388"/>
      <c r="R171" s="388"/>
      <c r="S171" s="388"/>
      <c r="T171" s="388"/>
      <c r="U171" s="388"/>
      <c r="V171" s="388"/>
      <c r="W171" s="388"/>
      <c r="X171" s="388"/>
      <c r="Y171" s="284"/>
      <c r="Z171" s="284"/>
      <c r="AA171" s="284"/>
      <c r="AB171" s="284"/>
      <c r="AC171" s="284"/>
      <c r="AD171" s="284"/>
      <c r="AE171" s="284"/>
      <c r="AF171" s="284"/>
      <c r="AG171" s="284"/>
      <c r="AH171" s="284"/>
      <c r="AI171" s="283"/>
      <c r="AJ171" s="283"/>
      <c r="AK171" s="279"/>
      <c r="AL171" s="277"/>
      <c r="AM171" s="277"/>
      <c r="AN171" s="277"/>
      <c r="AO171" s="277"/>
      <c r="AP171" s="277"/>
      <c r="AQ171" s="277"/>
      <c r="AR171" s="277"/>
      <c r="AS171" s="277"/>
      <c r="AT171" s="277"/>
      <c r="AU171" s="277"/>
    </row>
    <row r="172" spans="3:47" ht="26.25" customHeight="1" x14ac:dyDescent="0.2">
      <c r="C172" s="282"/>
      <c r="D172" s="282"/>
      <c r="E172" s="282"/>
      <c r="G172" s="278"/>
      <c r="Q172" s="388"/>
      <c r="R172" s="388"/>
      <c r="S172" s="388"/>
      <c r="T172" s="388"/>
      <c r="U172" s="388"/>
      <c r="V172" s="388"/>
      <c r="W172" s="388"/>
      <c r="X172" s="388"/>
      <c r="Y172" s="281"/>
      <c r="Z172" s="281"/>
      <c r="AA172" s="281"/>
      <c r="AB172" s="281"/>
      <c r="AC172" s="281"/>
      <c r="AD172" s="281"/>
      <c r="AE172" s="281"/>
      <c r="AF172" s="281"/>
      <c r="AG172" s="281"/>
      <c r="AH172" s="281"/>
      <c r="AI172" s="277"/>
      <c r="AJ172" s="280"/>
      <c r="AK172" s="279"/>
      <c r="AL172" s="277"/>
      <c r="AM172" s="277"/>
      <c r="AN172" s="277"/>
      <c r="AO172" s="277"/>
      <c r="AP172" s="277"/>
      <c r="AQ172" s="277"/>
      <c r="AR172" s="277"/>
      <c r="AS172" s="277"/>
      <c r="AT172" s="277"/>
      <c r="AU172" s="277"/>
    </row>
    <row r="173" spans="3:47" ht="42.75" customHeight="1" x14ac:dyDescent="0.2">
      <c r="G173" s="278"/>
      <c r="S173" s="281"/>
      <c r="Y173" s="281"/>
      <c r="Z173" s="281"/>
      <c r="AA173" s="281"/>
      <c r="AB173" s="281"/>
      <c r="AC173" s="281"/>
      <c r="AD173" s="281"/>
      <c r="AE173" s="281"/>
      <c r="AF173" s="281"/>
      <c r="AG173" s="281"/>
      <c r="AH173" s="281"/>
      <c r="AI173" s="280"/>
      <c r="AJ173" s="280"/>
      <c r="AK173" s="279"/>
      <c r="AL173" s="277"/>
      <c r="AM173" s="277"/>
      <c r="AN173" s="277"/>
      <c r="AO173" s="277"/>
      <c r="AP173" s="277"/>
      <c r="AQ173" s="277"/>
      <c r="AR173" s="277"/>
      <c r="AS173" s="277"/>
      <c r="AT173" s="277"/>
      <c r="AU173" s="277"/>
    </row>
    <row r="174" spans="3:47" ht="42.75" customHeight="1" x14ac:dyDescent="0.2">
      <c r="U174" s="389"/>
      <c r="V174" s="389"/>
      <c r="W174" s="389"/>
      <c r="X174" s="389"/>
      <c r="Y174" s="278"/>
      <c r="AI174" s="277"/>
      <c r="AJ174" s="277"/>
      <c r="AK174" s="277"/>
      <c r="AL174" s="277"/>
      <c r="AM174" s="277"/>
      <c r="AN174" s="277"/>
      <c r="AO174" s="277"/>
      <c r="AP174" s="277"/>
      <c r="AQ174" s="277"/>
      <c r="AR174" s="277"/>
      <c r="AS174" s="277"/>
      <c r="AT174" s="277"/>
      <c r="AU174" s="277"/>
    </row>
    <row r="175" spans="3:47" ht="7.5" customHeight="1" x14ac:dyDescent="0.2">
      <c r="AI175" s="277"/>
      <c r="AJ175" s="277"/>
      <c r="AK175" s="277"/>
      <c r="AL175" s="277"/>
      <c r="AM175" s="277"/>
      <c r="AN175" s="277"/>
      <c r="AO175" s="277"/>
      <c r="AP175" s="277"/>
      <c r="AQ175" s="277"/>
      <c r="AR175" s="277"/>
      <c r="AS175" s="277"/>
      <c r="AT175" s="277"/>
      <c r="AU175" s="277"/>
    </row>
    <row r="176" spans="3:47" ht="7.5" customHeight="1" x14ac:dyDescent="0.2">
      <c r="AI176" s="277"/>
      <c r="AJ176" s="277"/>
      <c r="AK176" s="277"/>
      <c r="AL176" s="277"/>
      <c r="AM176" s="277"/>
      <c r="AN176" s="277"/>
      <c r="AO176" s="277"/>
      <c r="AP176" s="277"/>
      <c r="AQ176" s="277"/>
      <c r="AR176" s="277"/>
      <c r="AS176" s="277"/>
      <c r="AT176" s="277"/>
      <c r="AU176" s="277"/>
    </row>
    <row r="177" spans="35:47" ht="20.25" customHeight="1" x14ac:dyDescent="0.2">
      <c r="AI177" s="277"/>
      <c r="AJ177" s="277"/>
      <c r="AK177" s="277"/>
      <c r="AL177" s="277"/>
      <c r="AM177" s="277"/>
      <c r="AN177" s="277"/>
      <c r="AO177" s="277"/>
      <c r="AP177" s="277"/>
      <c r="AQ177" s="277"/>
      <c r="AR177" s="277"/>
      <c r="AS177" s="277"/>
      <c r="AT177" s="277"/>
      <c r="AU177" s="277"/>
    </row>
    <row r="178" spans="35:47" ht="17.25" customHeight="1" x14ac:dyDescent="0.2">
      <c r="AI178" s="277"/>
      <c r="AJ178" s="277"/>
      <c r="AK178" s="277"/>
      <c r="AL178" s="277"/>
      <c r="AM178" s="277"/>
      <c r="AN178" s="277"/>
      <c r="AO178" s="277"/>
      <c r="AP178" s="277"/>
      <c r="AQ178" s="277"/>
      <c r="AR178" s="277"/>
      <c r="AS178" s="277"/>
      <c r="AT178" s="277"/>
      <c r="AU178" s="277"/>
    </row>
    <row r="179" spans="35:47" ht="17.25" customHeight="1" x14ac:dyDescent="0.2">
      <c r="AI179" s="277"/>
      <c r="AJ179" s="277"/>
      <c r="AK179" s="277"/>
      <c r="AL179" s="277"/>
      <c r="AM179" s="277"/>
      <c r="AN179" s="277"/>
      <c r="AO179" s="277"/>
      <c r="AP179" s="277"/>
      <c r="AQ179" s="277"/>
      <c r="AR179" s="277"/>
      <c r="AS179" s="277"/>
      <c r="AT179" s="277"/>
      <c r="AU179" s="277"/>
    </row>
    <row r="180" spans="35:47" ht="17.25" customHeight="1" x14ac:dyDescent="0.2">
      <c r="AI180" s="277"/>
      <c r="AJ180" s="277"/>
      <c r="AK180" s="277"/>
      <c r="AL180" s="277"/>
      <c r="AM180" s="277"/>
      <c r="AN180" s="277"/>
      <c r="AO180" s="277"/>
      <c r="AP180" s="277"/>
      <c r="AQ180" s="277"/>
      <c r="AR180" s="277"/>
      <c r="AS180" s="277"/>
      <c r="AT180" s="277"/>
      <c r="AU180" s="277"/>
    </row>
    <row r="181" spans="35:47" ht="17.25" customHeight="1" x14ac:dyDescent="0.2">
      <c r="AI181" s="277"/>
      <c r="AJ181" s="277"/>
      <c r="AK181" s="277"/>
      <c r="AL181" s="277"/>
      <c r="AM181" s="277"/>
      <c r="AN181" s="277"/>
      <c r="AO181" s="277"/>
      <c r="AP181" s="277"/>
      <c r="AQ181" s="277"/>
      <c r="AR181" s="277"/>
      <c r="AS181" s="277"/>
      <c r="AT181" s="277"/>
      <c r="AU181" s="277"/>
    </row>
    <row r="182" spans="35:47" ht="17.25" customHeight="1" x14ac:dyDescent="0.2">
      <c r="AI182" s="277"/>
      <c r="AJ182" s="277"/>
      <c r="AK182" s="277"/>
      <c r="AL182" s="277"/>
      <c r="AM182" s="277"/>
      <c r="AN182" s="277"/>
      <c r="AO182" s="277"/>
      <c r="AP182" s="277"/>
      <c r="AQ182" s="277"/>
      <c r="AR182" s="277"/>
      <c r="AS182" s="277"/>
      <c r="AT182" s="277"/>
      <c r="AU182" s="277"/>
    </row>
    <row r="183" spans="35:47" ht="17.25" customHeight="1" x14ac:dyDescent="0.2">
      <c r="AI183" s="277"/>
      <c r="AJ183" s="277"/>
      <c r="AK183" s="277"/>
      <c r="AL183" s="277"/>
      <c r="AM183" s="277"/>
      <c r="AN183" s="277"/>
      <c r="AO183" s="277"/>
      <c r="AP183" s="277"/>
      <c r="AQ183" s="277"/>
      <c r="AR183" s="277"/>
      <c r="AS183" s="277"/>
      <c r="AT183" s="277"/>
      <c r="AU183" s="277"/>
    </row>
    <row r="184" spans="35:47" ht="17.25" customHeight="1" x14ac:dyDescent="0.2">
      <c r="AI184" s="277"/>
      <c r="AJ184" s="277"/>
      <c r="AK184" s="277"/>
      <c r="AL184" s="277"/>
      <c r="AM184" s="277"/>
      <c r="AN184" s="277"/>
      <c r="AO184" s="277"/>
      <c r="AP184" s="277"/>
      <c r="AQ184" s="277"/>
      <c r="AR184" s="277"/>
      <c r="AS184" s="277"/>
      <c r="AT184" s="277"/>
      <c r="AU184" s="277"/>
    </row>
  </sheetData>
  <sheetProtection algorithmName="SHA-512" hashValue="GBwqJsdM2NWS+cXsigt4Z5Fnzv6fERmcTn/NcGWdptYlQIZp6F8EXv4IcZ9pxs9Ulk9SRWWXEN8l6wguzyYZWw==" saltValue="2bjJEZQPXgaBlWGPviSk7Q==" spinCount="100000" sheet="1" formatRows="0"/>
  <dataConsolidate/>
  <mergeCells count="257">
    <mergeCell ref="W7:X7"/>
    <mergeCell ref="W8:X8"/>
    <mergeCell ref="K4:P4"/>
    <mergeCell ref="F11:J11"/>
    <mergeCell ref="T11:X11"/>
    <mergeCell ref="F12:J12"/>
    <mergeCell ref="T12:X12"/>
    <mergeCell ref="U10:X10"/>
    <mergeCell ref="U9:X9"/>
    <mergeCell ref="C28:D28"/>
    <mergeCell ref="E28:F28"/>
    <mergeCell ref="C29:D29"/>
    <mergeCell ref="E29:F29"/>
    <mergeCell ref="C31:D31"/>
    <mergeCell ref="E31:F31"/>
    <mergeCell ref="H31:I31"/>
    <mergeCell ref="C32:D32"/>
    <mergeCell ref="E32:F32"/>
    <mergeCell ref="C15:J20"/>
    <mergeCell ref="C23:J23"/>
    <mergeCell ref="C25:D25"/>
    <mergeCell ref="E25:F25"/>
    <mergeCell ref="H25:J25"/>
    <mergeCell ref="AA43:AR43"/>
    <mergeCell ref="D44:E44"/>
    <mergeCell ref="F44:G44"/>
    <mergeCell ref="H44:I44"/>
    <mergeCell ref="J44:M44"/>
    <mergeCell ref="W44:X44"/>
    <mergeCell ref="Y44:Z44"/>
    <mergeCell ref="C35:L35"/>
    <mergeCell ref="C37:L37"/>
    <mergeCell ref="C38:L38"/>
    <mergeCell ref="G40:L41"/>
    <mergeCell ref="C41:F41"/>
    <mergeCell ref="H42:I42"/>
    <mergeCell ref="J42:M42"/>
    <mergeCell ref="C34:L34"/>
    <mergeCell ref="H32:I32"/>
    <mergeCell ref="C26:D26"/>
    <mergeCell ref="E26:F26"/>
    <mergeCell ref="H26:J26"/>
    <mergeCell ref="W42:X42"/>
    <mergeCell ref="Y42:Z42"/>
    <mergeCell ref="D43:E43"/>
    <mergeCell ref="F43:G43"/>
    <mergeCell ref="H43:I43"/>
    <mergeCell ref="J43:M43"/>
    <mergeCell ref="W43:X43"/>
    <mergeCell ref="Y43:Z43"/>
    <mergeCell ref="D42:E42"/>
    <mergeCell ref="F42:G42"/>
    <mergeCell ref="Y48:Z48"/>
    <mergeCell ref="D47:E47"/>
    <mergeCell ref="F47:G47"/>
    <mergeCell ref="H47:I47"/>
    <mergeCell ref="J47:M47"/>
    <mergeCell ref="W47:X47"/>
    <mergeCell ref="F45:G45"/>
    <mergeCell ref="H45:I45"/>
    <mergeCell ref="J45:M45"/>
    <mergeCell ref="W45:X45"/>
    <mergeCell ref="Y47:Z47"/>
    <mergeCell ref="D48:E48"/>
    <mergeCell ref="F48:G48"/>
    <mergeCell ref="H48:I48"/>
    <mergeCell ref="J48:M48"/>
    <mergeCell ref="W48:X48"/>
    <mergeCell ref="Y45:Z45"/>
    <mergeCell ref="D46:E46"/>
    <mergeCell ref="F46:G46"/>
    <mergeCell ref="H46:I46"/>
    <mergeCell ref="J46:M46"/>
    <mergeCell ref="W46:X46"/>
    <mergeCell ref="Y46:Z46"/>
    <mergeCell ref="D45:E45"/>
    <mergeCell ref="W52:X52"/>
    <mergeCell ref="Y52:Z52"/>
    <mergeCell ref="D51:E51"/>
    <mergeCell ref="Y49:Z49"/>
    <mergeCell ref="D50:E50"/>
    <mergeCell ref="F50:G50"/>
    <mergeCell ref="H50:I50"/>
    <mergeCell ref="J50:M50"/>
    <mergeCell ref="W50:X50"/>
    <mergeCell ref="Y50:Z50"/>
    <mergeCell ref="D49:E49"/>
    <mergeCell ref="F49:G49"/>
    <mergeCell ref="H49:I49"/>
    <mergeCell ref="F51:G51"/>
    <mergeCell ref="H51:I51"/>
    <mergeCell ref="J51:M51"/>
    <mergeCell ref="W51:X51"/>
    <mergeCell ref="C61:E61"/>
    <mergeCell ref="G61:M61"/>
    <mergeCell ref="W61:X61"/>
    <mergeCell ref="Y61:Z61"/>
    <mergeCell ref="V62:X62"/>
    <mergeCell ref="C59:E59"/>
    <mergeCell ref="G59:M59"/>
    <mergeCell ref="W59:X59"/>
    <mergeCell ref="J49:M49"/>
    <mergeCell ref="W49:X49"/>
    <mergeCell ref="Y59:Z59"/>
    <mergeCell ref="V60:X60"/>
    <mergeCell ref="Y54:Z54"/>
    <mergeCell ref="C56:G56"/>
    <mergeCell ref="V57:X57"/>
    <mergeCell ref="C58:E58"/>
    <mergeCell ref="G58:M58"/>
    <mergeCell ref="W58:X58"/>
    <mergeCell ref="Y58:Z58"/>
    <mergeCell ref="Y51:Z51"/>
    <mergeCell ref="D52:E52"/>
    <mergeCell ref="F52:G52"/>
    <mergeCell ref="H52:I52"/>
    <mergeCell ref="J52:M52"/>
    <mergeCell ref="W67:X67"/>
    <mergeCell ref="Y67:Z67"/>
    <mergeCell ref="V68:X68"/>
    <mergeCell ref="C65:E65"/>
    <mergeCell ref="G65:M65"/>
    <mergeCell ref="W65:X65"/>
    <mergeCell ref="Y65:Z65"/>
    <mergeCell ref="V66:X66"/>
    <mergeCell ref="C63:E63"/>
    <mergeCell ref="G63:M63"/>
    <mergeCell ref="W63:X63"/>
    <mergeCell ref="Y63:Z63"/>
    <mergeCell ref="V64:X64"/>
    <mergeCell ref="R94:Y94"/>
    <mergeCell ref="C71:E71"/>
    <mergeCell ref="G71:M71"/>
    <mergeCell ref="W71:X71"/>
    <mergeCell ref="Y71:Z71"/>
    <mergeCell ref="V72:X72"/>
    <mergeCell ref="C69:E69"/>
    <mergeCell ref="G69:M69"/>
    <mergeCell ref="W69:X69"/>
    <mergeCell ref="Y69:Z69"/>
    <mergeCell ref="V70:X70"/>
    <mergeCell ref="R104:Y104"/>
    <mergeCell ref="C97:D97"/>
    <mergeCell ref="E97:H97"/>
    <mergeCell ref="I97:O97"/>
    <mergeCell ref="R97:Y97"/>
    <mergeCell ref="Y73:Z73"/>
    <mergeCell ref="Y75:Z75"/>
    <mergeCell ref="C78:K78"/>
    <mergeCell ref="C79:K79"/>
    <mergeCell ref="F81:J81"/>
    <mergeCell ref="C83:E83"/>
    <mergeCell ref="M83:O86"/>
    <mergeCell ref="C84:K84"/>
    <mergeCell ref="C85:E85"/>
    <mergeCell ref="C86:K86"/>
    <mergeCell ref="C88:K88"/>
    <mergeCell ref="C89:K90"/>
    <mergeCell ref="L90:L93"/>
    <mergeCell ref="M90:O92"/>
    <mergeCell ref="C92:G92"/>
    <mergeCell ref="C93:F93"/>
    <mergeCell ref="C94:D94"/>
    <mergeCell ref="E94:H94"/>
    <mergeCell ref="I94:O94"/>
    <mergeCell ref="R101:Y101"/>
    <mergeCell ref="C102:D102"/>
    <mergeCell ref="E102:H102"/>
    <mergeCell ref="I102:O102"/>
    <mergeCell ref="R102:Y102"/>
    <mergeCell ref="C103:D103"/>
    <mergeCell ref="E103:H103"/>
    <mergeCell ref="I103:O103"/>
    <mergeCell ref="C95:D95"/>
    <mergeCell ref="E95:H95"/>
    <mergeCell ref="I95:O95"/>
    <mergeCell ref="R95:Y95"/>
    <mergeCell ref="C96:D96"/>
    <mergeCell ref="E96:H96"/>
    <mergeCell ref="I96:O96"/>
    <mergeCell ref="R96:Y96"/>
    <mergeCell ref="R103:Y103"/>
    <mergeCell ref="R98:Y98"/>
    <mergeCell ref="C99:D99"/>
    <mergeCell ref="E99:H99"/>
    <mergeCell ref="I99:O99"/>
    <mergeCell ref="R99:Y99"/>
    <mergeCell ref="C100:D100"/>
    <mergeCell ref="E100:H100"/>
    <mergeCell ref="I100:O100"/>
    <mergeCell ref="R100:Y100"/>
    <mergeCell ref="Q112:T112"/>
    <mergeCell ref="C113:J113"/>
    <mergeCell ref="C114:J114"/>
    <mergeCell ref="Y114:AC163"/>
    <mergeCell ref="C115:J115"/>
    <mergeCell ref="C118:J118"/>
    <mergeCell ref="Q118:T118"/>
    <mergeCell ref="C119:J119"/>
    <mergeCell ref="C158:J158"/>
    <mergeCell ref="Q158:X158"/>
    <mergeCell ref="C159:J159"/>
    <mergeCell ref="Q159:X159"/>
    <mergeCell ref="C120:J120"/>
    <mergeCell ref="C121:J121"/>
    <mergeCell ref="C124:J124"/>
    <mergeCell ref="Q124:T124"/>
    <mergeCell ref="C125:J125"/>
    <mergeCell ref="C126:J126"/>
    <mergeCell ref="C127:J127"/>
    <mergeCell ref="C128:J128"/>
    <mergeCell ref="C129:J129"/>
    <mergeCell ref="C132:J132"/>
    <mergeCell ref="Q132:T132"/>
    <mergeCell ref="C133:J133"/>
    <mergeCell ref="C134:J134"/>
    <mergeCell ref="C135:J135"/>
    <mergeCell ref="C138:J138"/>
    <mergeCell ref="C139:J141"/>
    <mergeCell ref="C143:G143"/>
    <mergeCell ref="C144:J144"/>
    <mergeCell ref="C145:J154"/>
    <mergeCell ref="Q157:X157"/>
    <mergeCell ref="Q168:X168"/>
    <mergeCell ref="Q170:X170"/>
    <mergeCell ref="Q171:X172"/>
    <mergeCell ref="U174:X174"/>
    <mergeCell ref="C160:J160"/>
    <mergeCell ref="Q160:X160"/>
    <mergeCell ref="Q164:X165"/>
    <mergeCell ref="C166:J166"/>
    <mergeCell ref="Q166:X166"/>
    <mergeCell ref="Q167:X167"/>
    <mergeCell ref="B2:D2"/>
    <mergeCell ref="B3:D3"/>
    <mergeCell ref="B4:D4"/>
    <mergeCell ref="B5:D5"/>
    <mergeCell ref="B7:D7"/>
    <mergeCell ref="B8:D8"/>
    <mergeCell ref="B9:D9"/>
    <mergeCell ref="B10:D10"/>
    <mergeCell ref="C157:J157"/>
    <mergeCell ref="C110:J110"/>
    <mergeCell ref="C112:J112"/>
    <mergeCell ref="C109:G109"/>
    <mergeCell ref="C98:D98"/>
    <mergeCell ref="E98:H98"/>
    <mergeCell ref="I98:O98"/>
    <mergeCell ref="C101:D101"/>
    <mergeCell ref="E101:H101"/>
    <mergeCell ref="I101:O101"/>
    <mergeCell ref="I105:O105"/>
    <mergeCell ref="C104:D104"/>
    <mergeCell ref="E104:H104"/>
    <mergeCell ref="I104:O104"/>
    <mergeCell ref="C67:E67"/>
    <mergeCell ref="G67:M67"/>
  </mergeCells>
  <conditionalFormatting sqref="Q168:X168 Q171:X172">
    <cfRule type="expression" dxfId="234" priority="24" stopIfTrue="1">
      <formula>#REF!="Ja"</formula>
    </cfRule>
  </conditionalFormatting>
  <conditionalFormatting sqref="T12:X12">
    <cfRule type="expression" dxfId="233" priority="23" stopIfTrue="1">
      <formula>$Q$12="Nej"</formula>
    </cfRule>
  </conditionalFormatting>
  <conditionalFormatting sqref="U112">
    <cfRule type="cellIs" dxfId="232" priority="21" stopIfTrue="1" operator="equal">
      <formula>"Nej"</formula>
    </cfRule>
  </conditionalFormatting>
  <conditionalFormatting sqref="U118">
    <cfRule type="cellIs" dxfId="231" priority="20" stopIfTrue="1" operator="equal">
      <formula>"Nej"</formula>
    </cfRule>
  </conditionalFormatting>
  <conditionalFormatting sqref="U124">
    <cfRule type="cellIs" dxfId="230" priority="19" stopIfTrue="1" operator="equal">
      <formula>"Nej"</formula>
    </cfRule>
  </conditionalFormatting>
  <conditionalFormatting sqref="U112 U118 U124">
    <cfRule type="expression" dxfId="229" priority="22" stopIfTrue="1">
      <formula>AH112</formula>
    </cfRule>
  </conditionalFormatting>
  <conditionalFormatting sqref="C95:O95 C96:H104 I96:O105">
    <cfRule type="expression" dxfId="228" priority="18">
      <formula>$C95=""</formula>
    </cfRule>
  </conditionalFormatting>
  <conditionalFormatting sqref="U132">
    <cfRule type="cellIs" dxfId="227" priority="16" stopIfTrue="1" operator="equal">
      <formula>"Nej"</formula>
    </cfRule>
  </conditionalFormatting>
  <conditionalFormatting sqref="U132">
    <cfRule type="expression" dxfId="226" priority="17" stopIfTrue="1">
      <formula>AH132</formula>
    </cfRule>
  </conditionalFormatting>
  <conditionalFormatting sqref="G59:L59 G61:O61 G63:O63 G65:O65 G67:O67 G69:O69 G71:O71">
    <cfRule type="expression" dxfId="225" priority="15">
      <formula>$F59="Ja"</formula>
    </cfRule>
  </conditionalFormatting>
  <conditionalFormatting sqref="Q59:X59 Q61:X61 Q63:X63 Q65:X65 Q67:X67 Q69:X69 Q71:X71">
    <cfRule type="expression" dxfId="224" priority="14">
      <formula>$F59="Ja"</formula>
    </cfRule>
  </conditionalFormatting>
  <conditionalFormatting sqref="Q61:X61">
    <cfRule type="expression" dxfId="223" priority="13">
      <formula>AND($D61&lt;&gt;"Välj tjänst",$D61&lt;&gt;"")</formula>
    </cfRule>
  </conditionalFormatting>
  <conditionalFormatting sqref="Q63:X63">
    <cfRule type="expression" dxfId="222" priority="12">
      <formula>AND($D63&lt;&gt;"Välj tjänst",$D63&lt;&gt;"")</formula>
    </cfRule>
  </conditionalFormatting>
  <conditionalFormatting sqref="Q65:X65">
    <cfRule type="expression" dxfId="221" priority="11">
      <formula>AND($D65&lt;&gt;"Välj tjänst",$D65&lt;&gt;"")</formula>
    </cfRule>
  </conditionalFormatting>
  <conditionalFormatting sqref="Q67:X67">
    <cfRule type="expression" dxfId="220" priority="10">
      <formula>AND($D67&lt;&gt;"Välj tjänst",$D67&lt;&gt;"")</formula>
    </cfRule>
  </conditionalFormatting>
  <conditionalFormatting sqref="Q69:X69">
    <cfRule type="expression" dxfId="219" priority="9">
      <formula>AND($D69&lt;&gt;"Välj tjänst",$D69&lt;&gt;"")</formula>
    </cfRule>
  </conditionalFormatting>
  <conditionalFormatting sqref="Q71:X71">
    <cfRule type="expression" dxfId="218" priority="8">
      <formula>AND($D71&lt;&gt;"Välj tjänst",$D71&lt;&gt;"")</formula>
    </cfRule>
  </conditionalFormatting>
  <conditionalFormatting sqref="Q95:Y104">
    <cfRule type="expression" dxfId="217" priority="7">
      <formula>$I95=""</formula>
    </cfRule>
  </conditionalFormatting>
  <conditionalFormatting sqref="Q43:X52">
    <cfRule type="expression" dxfId="216" priority="25">
      <formula>OR(AND($F43&lt;&gt;"Välj vara/tjänst",$F43&lt;&gt;""),$H43&lt;&gt;"")</formula>
    </cfRule>
  </conditionalFormatting>
  <conditionalFormatting sqref="F43:G52">
    <cfRule type="expression" dxfId="215" priority="6">
      <formula>$D43="Vara"</formula>
    </cfRule>
  </conditionalFormatting>
  <conditionalFormatting sqref="H43:I52">
    <cfRule type="expression" dxfId="214" priority="5">
      <formula>$D43="Tjänst"</formula>
    </cfRule>
  </conditionalFormatting>
  <conditionalFormatting sqref="G59:O59">
    <cfRule type="expression" dxfId="213" priority="4">
      <formula>$F59="Ja"</formula>
    </cfRule>
  </conditionalFormatting>
  <conditionalFormatting sqref="R95:Y104">
    <cfRule type="expression" dxfId="212" priority="3">
      <formula>$Q95="Nej"</formula>
    </cfRule>
  </conditionalFormatting>
  <conditionalFormatting sqref="E95:H104">
    <cfRule type="expression" dxfId="211" priority="1">
      <formula>IF(LEFT($C95,4)="Cirk",TRUE,FALSE)</formula>
    </cfRule>
    <cfRule type="expression" dxfId="210" priority="2">
      <formula>IF(RIGHT(LEFT($C95,7),1)="T",TRUE,FALSE)</formula>
    </cfRule>
  </conditionalFormatting>
  <dataValidations count="16">
    <dataValidation type="list" allowBlank="1" showInputMessage="1" showErrorMessage="1" sqref="U112 Q12:Q13 R163 U118 U124 U132 Q95:Q104 F71 F59 F69 F61 F63 F65 F67" xr:uid="{E759130E-2306-4747-B398-D47A2ED83F3E}">
      <formula1>"Ja,Nej"</formula1>
    </dataValidation>
    <dataValidation type="date" errorStyle="information" allowBlank="1" showInputMessage="1" showErrorMessage="1" errorTitle="Fel" error="Ange datum i datumformatet ÅÅÅÅ-MM-DD" promptTitle="Datum" prompt="Datum i datumformatet ÅÅÅÅ-MM-DD" sqref="E29:F29" xr:uid="{1F93A094-61A5-4B1C-A4CF-652DC3174F4A}">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9:D29 C32:F32" xr:uid="{B18809A7-2240-44AE-9E7F-6DB45ADAD8B2}">
      <formula1>40817</formula1>
      <formula2>47484</formula2>
    </dataValidation>
    <dataValidation allowBlank="1" showErrorMessage="1" sqref="C36:J36" xr:uid="{0D1A12D0-730D-47C5-9963-69A0ADD3AD1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3" xr:uid="{7D1617C4-88F2-4909-9B9F-66E7192D7DFF}">
      <formula1>40817</formula1>
      <formula2>42308</formula2>
    </dataValidation>
    <dataValidation type="date" errorStyle="information" allowBlank="1" showInputMessage="1" showErrorMessage="1" errorTitle="Fel" error="Ange datum i datumformatet ÅÅÅÅ-MM-DD" promptTitle="Datum" prompt="Datum i datumformatet ÅÅÅÅ-MM-DD" sqref="E33" xr:uid="{935C12DE-2529-4E14-8670-F10E051FB652}">
      <formula1>40817</formula1>
      <formula2>42308</formula2>
    </dataValidation>
    <dataValidation type="list" allowBlank="1" showInputMessage="1" showErrorMessage="1" sqref="F43:G52" xr:uid="{9493EE9A-FD00-4284-B94A-8332E54522A6}">
      <formula1>ResVarTja</formula1>
    </dataValidation>
    <dataValidation type="list" allowBlank="1" showInputMessage="1" showErrorMessage="1" sqref="C35 C38:L38" xr:uid="{9583A8ED-3D44-4C8F-B8F6-58AA69E34DB7}">
      <formula1>TblDelområde</formula1>
    </dataValidation>
    <dataValidation type="list" allowBlank="1" showInputMessage="1" showErrorMessage="1" sqref="C79:K79" xr:uid="{F23BDEEB-A1E3-416C-ABB2-473A826DB4AA}">
      <formula1>TblGrundTilldeln</formula1>
    </dataValidation>
    <dataValidation type="list" allowBlank="1" showInputMessage="1" showErrorMessage="1" sqref="C86:K86" xr:uid="{B9B55888-9783-4730-B582-D9F8BEAA7033}">
      <formula1>TblUtVrd</formula1>
    </dataValidation>
    <dataValidation type="list" allowBlank="1" showInputMessage="1" showErrorMessage="1" sqref="N69 N61 N71 N59 N63 N65 N67 N43:N52" xr:uid="{3301919B-AD43-4ED5-AD15-4AF4EC3BEF6C}">
      <formula1>ValBilaga</formula1>
    </dataValidation>
    <dataValidation type="list" allowBlank="1" showInputMessage="1" showErrorMessage="1" sqref="D43:E52" xr:uid="{6534861C-0965-4A72-9658-7576B729F4FB}">
      <formula1>TblVaraTjanstAlt</formula1>
    </dataValidation>
    <dataValidation type="list" showInputMessage="1" showErrorMessage="1" sqref="C95:D104" xr:uid="{3160D8FA-9FA3-4BEB-A8EF-662171EF35CB}">
      <formula1>ListaVaraTjänst</formula1>
    </dataValidation>
    <dataValidation type="list" allowBlank="1" showInputMessage="1" showErrorMessage="1" sqref="Q8:V8" xr:uid="{491A3DD1-EBBD-4AC5-8C54-C0FCC42B02A6}">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6:D26" xr:uid="{4D275ADC-FE32-4FCE-BC02-39D13217B222}">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6:F26" xr:uid="{FD7AE506-F9D8-4E89-96EC-F444850A252D}">
      <formula1>40817</formula1>
      <formula2>47484</formula2>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D26AD1D9-05BE-4C90-9652-1898D2D74A31}">
          <x14:formula1>
            <xm:f>Admin!$F$47:$F$48</xm:f>
          </x14:formula1>
          <xm:sqref>D11:D14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AT256"/>
  <sheetViews>
    <sheetView showGridLines="0" zoomScale="80" zoomScaleNormal="80" workbookViewId="0"/>
  </sheetViews>
  <sheetFormatPr defaultColWidth="9.140625" defaultRowHeight="12.75" x14ac:dyDescent="0.2"/>
  <cols>
    <col min="1" max="1" width="4.140625" style="189"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8.710937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1" spans="1:46" x14ac:dyDescent="0.2">
      <c r="W1" s="189" t="s">
        <v>186</v>
      </c>
    </row>
    <row r="2" spans="1:46" x14ac:dyDescent="0.2">
      <c r="G2" s="30"/>
      <c r="J2" s="45"/>
      <c r="M2" s="52"/>
      <c r="O2" s="26" t="str">
        <f>"Avrop nr: "&amp;B15</f>
        <v xml:space="preserve">Avrop nr: </v>
      </c>
      <c r="W2" s="26" t="str">
        <f>"Avrop nr: "&amp;B15</f>
        <v xml:space="preserve">Avrop nr: </v>
      </c>
      <c r="AC2" s="26"/>
      <c r="AH2" s="55"/>
      <c r="AI2" s="55"/>
      <c r="AJ2" s="55"/>
      <c r="AK2" s="55"/>
      <c r="AL2" s="55"/>
      <c r="AM2" s="55"/>
      <c r="AN2" s="55"/>
      <c r="AO2" s="55"/>
      <c r="AP2" s="55"/>
      <c r="AQ2" s="55"/>
      <c r="AR2" s="55"/>
      <c r="AS2" s="55"/>
      <c r="AT2" s="55"/>
    </row>
    <row r="3" spans="1:46" ht="26.25" x14ac:dyDescent="0.2">
      <c r="B3" s="609" t="s">
        <v>717</v>
      </c>
      <c r="C3" s="609"/>
      <c r="D3" s="610"/>
      <c r="E3" s="610"/>
      <c r="F3" s="611"/>
      <c r="G3" s="611"/>
      <c r="H3" s="611"/>
      <c r="I3" s="611"/>
      <c r="P3" s="581" t="s">
        <v>57</v>
      </c>
      <c r="Q3" s="582"/>
      <c r="R3" s="583"/>
      <c r="T3" s="540" t="str">
        <f>IF(LarmStatus,"Minst ett av de obligatoriska kraven är inte ifyllda eller besvarade med Nej","")</f>
        <v>Minst ett av de obligatoriska kraven är inte ifyllda eller besvarade med Nej</v>
      </c>
      <c r="U3" s="540"/>
      <c r="V3" s="540"/>
      <c r="W3" s="540"/>
      <c r="X3" s="30"/>
      <c r="Y3" s="30"/>
      <c r="Z3" s="30"/>
      <c r="AB3" s="30"/>
      <c r="AD3" s="61"/>
      <c r="AH3" s="30" t="b">
        <f>OR(AH4:AH876)</f>
        <v>1</v>
      </c>
    </row>
    <row r="4" spans="1:46" ht="32.25" customHeight="1" x14ac:dyDescent="0.35">
      <c r="B4" s="584" t="s">
        <v>105</v>
      </c>
      <c r="C4" s="585"/>
      <c r="D4" s="585"/>
      <c r="E4" s="585"/>
      <c r="F4" s="585"/>
      <c r="G4" s="585"/>
      <c r="H4" s="585"/>
      <c r="I4" s="585"/>
      <c r="J4" s="600" t="s">
        <v>305</v>
      </c>
      <c r="K4" s="601"/>
      <c r="L4" s="601"/>
      <c r="M4" s="601"/>
      <c r="N4" s="601"/>
      <c r="O4" s="602"/>
      <c r="P4" s="588" t="s">
        <v>713</v>
      </c>
      <c r="Q4" s="588"/>
      <c r="R4" s="588"/>
      <c r="S4" s="588"/>
      <c r="T4" s="588"/>
      <c r="U4" s="588"/>
      <c r="V4" s="588"/>
      <c r="W4" s="589"/>
      <c r="Z4" s="31"/>
    </row>
    <row r="5" spans="1:46" ht="63" customHeight="1" x14ac:dyDescent="0.2">
      <c r="B5" s="586"/>
      <c r="C5" s="587"/>
      <c r="D5" s="587"/>
      <c r="E5" s="587"/>
      <c r="F5" s="587"/>
      <c r="G5" s="587"/>
      <c r="H5" s="587"/>
      <c r="I5" s="587"/>
      <c r="J5" s="603" t="s">
        <v>665</v>
      </c>
      <c r="K5" s="604"/>
      <c r="L5" s="604"/>
      <c r="M5" s="604"/>
      <c r="N5" s="604"/>
      <c r="O5" s="605"/>
      <c r="P5" s="590"/>
      <c r="Q5" s="590"/>
      <c r="R5" s="590"/>
      <c r="S5" s="590"/>
      <c r="T5" s="590"/>
      <c r="U5" s="590"/>
      <c r="V5" s="590"/>
      <c r="W5" s="591"/>
      <c r="AB5" s="1"/>
      <c r="AC5" s="33"/>
      <c r="AD5" s="33"/>
      <c r="AE5" s="33"/>
      <c r="AF5" s="33"/>
    </row>
    <row r="6" spans="1:46" ht="26.25" customHeight="1" x14ac:dyDescent="0.2">
      <c r="B6" s="595" t="s">
        <v>145</v>
      </c>
      <c r="C6" s="595"/>
      <c r="D6" s="595"/>
      <c r="E6" s="595"/>
      <c r="F6" s="595"/>
      <c r="G6" s="595"/>
      <c r="H6" s="595"/>
      <c r="I6" s="595"/>
      <c r="J6" s="597" t="s">
        <v>613</v>
      </c>
      <c r="K6" s="598"/>
      <c r="L6" s="598"/>
      <c r="M6" s="598"/>
      <c r="N6" s="598"/>
      <c r="O6" s="599"/>
      <c r="P6" s="30"/>
      <c r="Q6" s="6"/>
      <c r="R6" s="6"/>
      <c r="S6" s="6"/>
      <c r="T6" s="6"/>
      <c r="U6" s="6"/>
      <c r="V6" s="6"/>
      <c r="W6" s="6"/>
      <c r="AB6" s="1"/>
      <c r="AC6" s="33"/>
      <c r="AD6" s="33"/>
      <c r="AE6" s="33"/>
      <c r="AF6" s="33"/>
    </row>
    <row r="7" spans="1:46" ht="18" customHeight="1" x14ac:dyDescent="0.2">
      <c r="B7" s="596" t="s">
        <v>56</v>
      </c>
      <c r="C7" s="596"/>
      <c r="D7" s="596"/>
      <c r="E7" s="596"/>
      <c r="F7" s="596"/>
      <c r="G7" s="596"/>
      <c r="H7" s="596"/>
      <c r="I7" s="596"/>
      <c r="J7" s="597"/>
      <c r="K7" s="598"/>
      <c r="L7" s="598"/>
      <c r="M7" s="598"/>
      <c r="N7" s="598"/>
      <c r="O7" s="599"/>
      <c r="P7" s="32" t="s">
        <v>28</v>
      </c>
      <c r="Q7" s="6"/>
      <c r="R7" s="6"/>
      <c r="S7" s="6"/>
      <c r="T7" s="6"/>
      <c r="U7" s="6"/>
      <c r="V7" s="6"/>
      <c r="W7" s="6"/>
      <c r="AB7" s="1"/>
      <c r="AC7" s="33"/>
      <c r="AD7" s="33"/>
      <c r="AE7" s="33"/>
      <c r="AF7" s="33"/>
    </row>
    <row r="8" spans="1:46" ht="27.75" customHeight="1" x14ac:dyDescent="0.2">
      <c r="B8" s="592" t="s">
        <v>6</v>
      </c>
      <c r="C8" s="593"/>
      <c r="D8" s="593"/>
      <c r="E8" s="593"/>
      <c r="F8" s="593"/>
      <c r="G8" s="593"/>
      <c r="H8" s="592" t="s">
        <v>30</v>
      </c>
      <c r="I8" s="594"/>
      <c r="J8" s="606" t="s">
        <v>666</v>
      </c>
      <c r="K8" s="607"/>
      <c r="L8" s="607"/>
      <c r="M8" s="607"/>
      <c r="N8" s="607"/>
      <c r="O8" s="608"/>
      <c r="P8" s="560" t="s">
        <v>29</v>
      </c>
      <c r="Q8" s="560"/>
      <c r="R8" s="560"/>
      <c r="S8" s="560"/>
      <c r="T8" s="560"/>
      <c r="U8" s="560"/>
      <c r="V8" s="560" t="s">
        <v>30</v>
      </c>
      <c r="W8" s="560"/>
      <c r="AB8" s="1"/>
      <c r="AC8" s="33"/>
      <c r="AD8" s="33"/>
      <c r="AE8" s="33"/>
      <c r="AF8" s="33"/>
    </row>
    <row r="9" spans="1:46" ht="19.5" customHeight="1" x14ac:dyDescent="0.2">
      <c r="B9" s="567"/>
      <c r="C9" s="568"/>
      <c r="D9" s="568"/>
      <c r="E9" s="568"/>
      <c r="F9" s="568"/>
      <c r="G9" s="568"/>
      <c r="H9" s="567"/>
      <c r="I9" s="569"/>
      <c r="J9" s="641" t="s">
        <v>545</v>
      </c>
      <c r="K9" s="642"/>
      <c r="L9" s="642"/>
      <c r="M9" s="642"/>
      <c r="N9" s="642"/>
      <c r="O9" s="643"/>
      <c r="P9" s="559"/>
      <c r="Q9" s="559"/>
      <c r="R9" s="559"/>
      <c r="S9" s="559"/>
      <c r="T9" s="559"/>
      <c r="U9" s="559"/>
      <c r="V9" s="570" t="str">
        <f>IFERROR(INDEX(Admin!$E$61:$E$110,MATCH('1 Spec. - 1. Lägsta pris'!$P$9,Admin!$C$61:$C$110,0)),"")</f>
        <v/>
      </c>
      <c r="W9" s="570"/>
      <c r="AB9" s="1"/>
      <c r="AC9" s="33"/>
      <c r="AD9" s="33"/>
      <c r="AE9" s="33"/>
      <c r="AF9" s="33"/>
    </row>
    <row r="10" spans="1:46" s="33" customFormat="1" ht="27.75" customHeight="1" x14ac:dyDescent="0.2">
      <c r="A10" s="190"/>
      <c r="B10" s="571" t="s">
        <v>7</v>
      </c>
      <c r="C10" s="571"/>
      <c r="D10" s="571"/>
      <c r="E10" s="571" t="s">
        <v>5</v>
      </c>
      <c r="F10" s="571"/>
      <c r="G10" s="571"/>
      <c r="H10" s="571" t="s">
        <v>55</v>
      </c>
      <c r="I10" s="571"/>
      <c r="J10" s="644" t="s">
        <v>662</v>
      </c>
      <c r="K10" s="645"/>
      <c r="L10" s="645"/>
      <c r="M10" s="645"/>
      <c r="N10" s="645"/>
      <c r="O10" s="646"/>
      <c r="P10" s="560" t="s">
        <v>1</v>
      </c>
      <c r="Q10" s="560"/>
      <c r="R10" s="560"/>
      <c r="S10" s="560"/>
      <c r="T10" s="560" t="s">
        <v>3</v>
      </c>
      <c r="U10" s="560"/>
      <c r="V10" s="560"/>
      <c r="W10" s="560"/>
      <c r="AB10" s="1"/>
    </row>
    <row r="11" spans="1:46" ht="19.5" customHeight="1" x14ac:dyDescent="0.2">
      <c r="B11" s="561"/>
      <c r="C11" s="561"/>
      <c r="D11" s="561"/>
      <c r="E11" s="561"/>
      <c r="F11" s="561"/>
      <c r="G11" s="561"/>
      <c r="H11" s="561"/>
      <c r="I11" s="561"/>
      <c r="P11" s="570" t="str">
        <f>IFERROR(INDEX(Admin!$L$61:$L$110,MATCH('1 Spec. - 1. Lägsta pris'!$P$9,Admin!$C$61:$C$110,0)),"")</f>
        <v/>
      </c>
      <c r="Q11" s="570"/>
      <c r="R11" s="570"/>
      <c r="S11" s="570"/>
      <c r="T11" s="570" t="str">
        <f>IFERROR(INDEX(Admin!$N$61:$N$110,MATCH('1 Spec. - 1. Lägsta pris'!$P$9,Admin!$C$61:$C$110,0)),"")</f>
        <v/>
      </c>
      <c r="U11" s="570"/>
      <c r="V11" s="570"/>
      <c r="W11" s="570"/>
      <c r="AB11" s="1"/>
      <c r="AC11" s="33"/>
      <c r="AD11" s="33"/>
      <c r="AE11" s="33"/>
      <c r="AF11" s="33"/>
    </row>
    <row r="12" spans="1:46" ht="27.75" customHeight="1" x14ac:dyDescent="0.2">
      <c r="B12" s="571" t="s">
        <v>54</v>
      </c>
      <c r="C12" s="571"/>
      <c r="D12" s="571"/>
      <c r="E12" s="571" t="s">
        <v>1</v>
      </c>
      <c r="F12" s="571"/>
      <c r="G12" s="571"/>
      <c r="H12" s="571" t="s">
        <v>2</v>
      </c>
      <c r="I12" s="571"/>
      <c r="P12" s="560" t="s">
        <v>7</v>
      </c>
      <c r="Q12" s="560"/>
      <c r="R12" s="560"/>
      <c r="S12" s="551"/>
      <c r="T12" s="560" t="s">
        <v>5</v>
      </c>
      <c r="U12" s="560"/>
      <c r="V12" s="560" t="s">
        <v>55</v>
      </c>
      <c r="W12" s="560"/>
      <c r="AB12" s="1"/>
      <c r="AC12" s="33"/>
      <c r="AD12" s="33"/>
      <c r="AE12" s="33"/>
      <c r="AF12" s="33"/>
    </row>
    <row r="13" spans="1:46" ht="19.5" customHeight="1" x14ac:dyDescent="0.2">
      <c r="B13" s="561"/>
      <c r="C13" s="561"/>
      <c r="D13" s="561"/>
      <c r="E13" s="561"/>
      <c r="F13" s="561"/>
      <c r="G13" s="561"/>
      <c r="H13" s="561"/>
      <c r="I13" s="561"/>
      <c r="P13" s="576" t="str">
        <f>IFERROR(INDEX(Admin!$F$61:$F$110,MATCH('1 Spec. - 1. Lägsta pris'!$P$9,Admin!$C$61:$C$110,0)),"")</f>
        <v/>
      </c>
      <c r="Q13" s="577"/>
      <c r="R13" s="577"/>
      <c r="S13" s="578"/>
      <c r="T13" s="570" t="str">
        <f>IFERROR(INDEX(Admin!$G$61:$G$110,MATCH('1 Spec. - 1. Lägsta pris'!$P$9,Admin!$C$61:$C$110,0)),"")</f>
        <v/>
      </c>
      <c r="U13" s="570"/>
      <c r="V13" s="570" t="str">
        <f>IFERROR(INDEX(Admin!$H$61:$H$110,MATCH('1 Spec. - 1. Lägsta pris'!$P$9,Admin!$C$61:$C$110,0)),"")</f>
        <v/>
      </c>
      <c r="W13" s="570"/>
      <c r="AB13" s="1"/>
      <c r="AC13" s="33"/>
      <c r="AD13" s="33"/>
      <c r="AE13" s="33"/>
      <c r="AF13" s="33"/>
    </row>
    <row r="14" spans="1:46" ht="27.75" customHeight="1" x14ac:dyDescent="0.2">
      <c r="B14" s="571" t="s">
        <v>118</v>
      </c>
      <c r="C14" s="571"/>
      <c r="D14" s="571"/>
      <c r="E14" s="592" t="s">
        <v>3</v>
      </c>
      <c r="F14" s="593"/>
      <c r="G14" s="593"/>
      <c r="H14" s="593"/>
      <c r="I14" s="594"/>
      <c r="P14" s="551" t="s">
        <v>2</v>
      </c>
      <c r="Q14" s="552"/>
      <c r="R14" s="552"/>
      <c r="S14" s="552"/>
      <c r="T14" s="551" t="s">
        <v>31</v>
      </c>
      <c r="U14" s="552"/>
      <c r="V14" s="552"/>
      <c r="W14" s="579"/>
      <c r="AB14" s="1"/>
      <c r="AC14" s="33"/>
      <c r="AD14" s="33"/>
      <c r="AE14" s="33"/>
      <c r="AF14" s="33"/>
    </row>
    <row r="15" spans="1:46" ht="19.5" customHeight="1" x14ac:dyDescent="0.2">
      <c r="B15" s="561"/>
      <c r="C15" s="561"/>
      <c r="D15" s="561"/>
      <c r="E15" s="567"/>
      <c r="F15" s="568"/>
      <c r="G15" s="568"/>
      <c r="H15" s="568"/>
      <c r="I15" s="569"/>
      <c r="P15" s="576"/>
      <c r="Q15" s="577"/>
      <c r="R15" s="577"/>
      <c r="S15" s="577"/>
      <c r="T15" s="576"/>
      <c r="U15" s="577"/>
      <c r="V15" s="577"/>
      <c r="W15" s="578"/>
      <c r="AB15" s="1"/>
      <c r="AC15" s="33"/>
      <c r="AD15" s="33"/>
      <c r="AE15" s="33"/>
      <c r="AF15" s="33"/>
    </row>
    <row r="16" spans="1:46" ht="27.75" customHeight="1" x14ac:dyDescent="0.2">
      <c r="B16" s="593"/>
      <c r="C16" s="593"/>
      <c r="D16" s="593"/>
      <c r="E16" s="593"/>
      <c r="F16" s="593"/>
      <c r="G16" s="593"/>
      <c r="H16" s="593"/>
      <c r="I16" s="593"/>
      <c r="J16" s="45"/>
      <c r="P16" s="551" t="s">
        <v>32</v>
      </c>
      <c r="Q16" s="552"/>
      <c r="R16" s="579"/>
      <c r="S16" s="551" t="s">
        <v>542</v>
      </c>
      <c r="T16" s="552"/>
      <c r="U16" s="552"/>
      <c r="V16" s="552"/>
      <c r="W16" s="579"/>
      <c r="AB16" s="1"/>
      <c r="AC16" s="33"/>
      <c r="AD16" s="33"/>
      <c r="AE16" s="33"/>
      <c r="AF16" s="33"/>
    </row>
    <row r="17" spans="2:34" ht="19.5" customHeight="1" x14ac:dyDescent="0.2">
      <c r="B17" s="572"/>
      <c r="C17" s="572"/>
      <c r="D17" s="572"/>
      <c r="E17" s="572" t="s">
        <v>0</v>
      </c>
      <c r="F17" s="572"/>
      <c r="G17" s="572"/>
      <c r="H17" s="572"/>
      <c r="I17" s="572"/>
      <c r="P17" s="576"/>
      <c r="Q17" s="577"/>
      <c r="R17" s="578"/>
      <c r="S17" s="573"/>
      <c r="T17" s="574"/>
      <c r="U17" s="574"/>
      <c r="V17" s="574"/>
      <c r="W17" s="575"/>
      <c r="AB17" s="1"/>
      <c r="AC17" s="33"/>
      <c r="AD17" s="33"/>
      <c r="AE17" s="33"/>
      <c r="AF17" s="33"/>
      <c r="AH17" s="62" t="b">
        <f>IF(AND(P17=0,P17&lt;&gt;"Ja"),TRUE,FALSE)</f>
        <v>1</v>
      </c>
    </row>
    <row r="18" spans="2:34" ht="19.5" customHeight="1" x14ac:dyDescent="0.2">
      <c r="B18" s="230"/>
      <c r="C18" s="230"/>
      <c r="D18" s="230"/>
      <c r="E18" s="230"/>
      <c r="F18" s="230"/>
      <c r="G18" s="230"/>
      <c r="H18" s="230"/>
      <c r="I18" s="230"/>
      <c r="P18" s="231"/>
      <c r="Q18" s="231"/>
      <c r="R18" s="231"/>
      <c r="S18" s="229"/>
      <c r="T18" s="229"/>
      <c r="U18" s="229"/>
      <c r="V18" s="229"/>
      <c r="W18" s="229"/>
      <c r="AB18" s="1"/>
      <c r="AC18" s="33"/>
      <c r="AD18" s="33"/>
      <c r="AE18" s="33"/>
      <c r="AF18" s="33"/>
      <c r="AH18" s="62"/>
    </row>
    <row r="19" spans="2:34" ht="17.25" customHeight="1" x14ac:dyDescent="0.2">
      <c r="B19" s="30" t="s">
        <v>302</v>
      </c>
      <c r="P19" s="30" t="s">
        <v>303</v>
      </c>
      <c r="AB19" s="1"/>
      <c r="AC19" s="33"/>
      <c r="AD19" s="33"/>
      <c r="AE19" s="33"/>
      <c r="AF19" s="33"/>
    </row>
    <row r="20" spans="2:34" ht="12.75" customHeight="1" x14ac:dyDescent="0.2">
      <c r="B20" s="618" t="s">
        <v>660</v>
      </c>
      <c r="C20" s="619"/>
      <c r="D20" s="619"/>
      <c r="E20" s="619"/>
      <c r="F20" s="619"/>
      <c r="G20" s="619"/>
      <c r="H20" s="619"/>
      <c r="I20" s="620"/>
      <c r="P20" s="618" t="s">
        <v>661</v>
      </c>
      <c r="Q20" s="619"/>
      <c r="R20" s="619"/>
      <c r="S20" s="619"/>
      <c r="T20" s="619"/>
      <c r="U20" s="619"/>
      <c r="V20" s="619"/>
      <c r="W20" s="620"/>
      <c r="AB20" s="1"/>
      <c r="AC20" s="33"/>
      <c r="AD20" s="33"/>
      <c r="AE20" s="33"/>
      <c r="AF20" s="33"/>
    </row>
    <row r="21" spans="2:34" ht="12.75" customHeight="1" x14ac:dyDescent="0.2">
      <c r="B21" s="621"/>
      <c r="C21" s="622"/>
      <c r="D21" s="622"/>
      <c r="E21" s="622"/>
      <c r="F21" s="622"/>
      <c r="G21" s="622"/>
      <c r="H21" s="622"/>
      <c r="I21" s="623"/>
      <c r="P21" s="621"/>
      <c r="Q21" s="622"/>
      <c r="R21" s="622"/>
      <c r="S21" s="622"/>
      <c r="T21" s="622"/>
      <c r="U21" s="622"/>
      <c r="V21" s="622"/>
      <c r="W21" s="623"/>
      <c r="AB21" s="1"/>
      <c r="AC21" s="33"/>
      <c r="AD21" s="33"/>
      <c r="AE21" s="33"/>
      <c r="AF21" s="33"/>
    </row>
    <row r="22" spans="2:34" ht="12.75" customHeight="1" x14ac:dyDescent="0.2">
      <c r="B22" s="621"/>
      <c r="C22" s="622"/>
      <c r="D22" s="622"/>
      <c r="E22" s="622"/>
      <c r="F22" s="622"/>
      <c r="G22" s="622"/>
      <c r="H22" s="622"/>
      <c r="I22" s="623"/>
      <c r="P22" s="621"/>
      <c r="Q22" s="622"/>
      <c r="R22" s="622"/>
      <c r="S22" s="622"/>
      <c r="T22" s="622"/>
      <c r="U22" s="622"/>
      <c r="V22" s="622"/>
      <c r="W22" s="623"/>
      <c r="AB22" s="1"/>
      <c r="AC22" s="33"/>
      <c r="AD22" s="33"/>
      <c r="AE22" s="33"/>
      <c r="AF22" s="33"/>
    </row>
    <row r="23" spans="2:34" ht="12.75" customHeight="1" x14ac:dyDescent="0.2">
      <c r="B23" s="621"/>
      <c r="C23" s="622"/>
      <c r="D23" s="622"/>
      <c r="E23" s="622"/>
      <c r="F23" s="622"/>
      <c r="G23" s="622"/>
      <c r="H23" s="622"/>
      <c r="I23" s="623"/>
      <c r="P23" s="621"/>
      <c r="Q23" s="622"/>
      <c r="R23" s="622"/>
      <c r="S23" s="622"/>
      <c r="T23" s="622"/>
      <c r="U23" s="622"/>
      <c r="V23" s="622"/>
      <c r="W23" s="623"/>
      <c r="AB23" s="1"/>
      <c r="AC23" s="33"/>
      <c r="AD23" s="33"/>
      <c r="AE23" s="33"/>
      <c r="AF23" s="33"/>
    </row>
    <row r="24" spans="2:34" ht="54.4" customHeight="1" x14ac:dyDescent="0.2">
      <c r="B24" s="621"/>
      <c r="C24" s="622"/>
      <c r="D24" s="622"/>
      <c r="E24" s="622"/>
      <c r="F24" s="622"/>
      <c r="G24" s="622"/>
      <c r="H24" s="622"/>
      <c r="I24" s="623"/>
      <c r="P24" s="624"/>
      <c r="Q24" s="625"/>
      <c r="R24" s="625"/>
      <c r="S24" s="625"/>
      <c r="T24" s="625"/>
      <c r="U24" s="625"/>
      <c r="V24" s="625"/>
      <c r="W24" s="626"/>
      <c r="AB24" s="1"/>
      <c r="AC24" s="33"/>
      <c r="AD24" s="33"/>
      <c r="AE24" s="33"/>
      <c r="AF24" s="33"/>
    </row>
    <row r="25" spans="2:34" ht="43.15" customHeight="1" x14ac:dyDescent="0.2">
      <c r="B25" s="624"/>
      <c r="C25" s="625"/>
      <c r="D25" s="625"/>
      <c r="E25" s="625"/>
      <c r="F25" s="625"/>
      <c r="G25" s="625"/>
      <c r="H25" s="625"/>
      <c r="I25" s="626"/>
      <c r="AB25" s="1"/>
      <c r="AC25" s="33"/>
      <c r="AD25" s="33"/>
      <c r="AE25" s="33"/>
      <c r="AF25" s="33"/>
    </row>
    <row r="26" spans="2:34" ht="17.25" customHeight="1" x14ac:dyDescent="0.2">
      <c r="B26" s="63"/>
      <c r="C26" s="42"/>
      <c r="D26" s="42"/>
      <c r="E26" s="42"/>
      <c r="F26" s="42"/>
      <c r="G26" s="42"/>
      <c r="H26" s="42"/>
      <c r="P26" s="30" t="s">
        <v>543</v>
      </c>
    </row>
    <row r="27" spans="2:34" ht="55.5" customHeight="1" x14ac:dyDescent="0.2">
      <c r="B27" s="49" t="s">
        <v>298</v>
      </c>
      <c r="P27" s="615" t="s">
        <v>544</v>
      </c>
      <c r="Q27" s="616"/>
      <c r="R27" s="616"/>
      <c r="S27" s="616"/>
      <c r="T27" s="616"/>
      <c r="U27" s="616"/>
      <c r="V27" s="616"/>
      <c r="W27" s="617"/>
      <c r="AB27" s="1"/>
      <c r="AC27" s="33"/>
      <c r="AD27" s="33"/>
      <c r="AE27" s="33"/>
      <c r="AF27" s="33"/>
    </row>
    <row r="28" spans="2:34" ht="115.5" customHeight="1" x14ac:dyDescent="0.2">
      <c r="B28" s="562"/>
      <c r="C28" s="563"/>
      <c r="D28" s="563"/>
      <c r="E28" s="563"/>
      <c r="F28" s="563"/>
      <c r="G28" s="563"/>
      <c r="H28" s="563"/>
      <c r="I28" s="563"/>
      <c r="P28" s="612"/>
      <c r="Q28" s="613"/>
      <c r="R28" s="613"/>
      <c r="S28" s="613"/>
      <c r="T28" s="613"/>
      <c r="U28" s="613"/>
      <c r="V28" s="613"/>
      <c r="W28" s="614"/>
      <c r="AB28" s="1"/>
      <c r="AC28" s="33"/>
      <c r="AD28" s="33"/>
      <c r="AE28" s="33"/>
      <c r="AF28" s="33"/>
    </row>
    <row r="29" spans="2:34" ht="17.25" customHeight="1" x14ac:dyDescent="0.2">
      <c r="B29" s="63"/>
      <c r="C29" s="42"/>
      <c r="D29" s="42"/>
      <c r="E29" s="42"/>
      <c r="F29" s="42"/>
      <c r="G29" s="42"/>
      <c r="H29" s="42"/>
    </row>
    <row r="30" spans="2:34" ht="27.75" customHeight="1" x14ac:dyDescent="0.2">
      <c r="B30" s="564" t="s">
        <v>534</v>
      </c>
      <c r="C30" s="564"/>
      <c r="D30" s="564" t="s">
        <v>535</v>
      </c>
      <c r="E30" s="564"/>
      <c r="G30" s="480" t="s">
        <v>93</v>
      </c>
      <c r="H30" s="480"/>
      <c r="I30" s="480"/>
    </row>
    <row r="31" spans="2:34" ht="19.5" customHeight="1" x14ac:dyDescent="0.2">
      <c r="B31" s="565"/>
      <c r="C31" s="566"/>
      <c r="D31" s="630"/>
      <c r="E31" s="630"/>
      <c r="G31" s="562"/>
      <c r="H31" s="562"/>
      <c r="I31" s="562"/>
    </row>
    <row r="32" spans="2:34" ht="12.75" customHeight="1" x14ac:dyDescent="0.2"/>
    <row r="33" spans="2:43" ht="27.75" customHeight="1" x14ac:dyDescent="0.2">
      <c r="B33" s="564" t="s">
        <v>49</v>
      </c>
      <c r="C33" s="564"/>
      <c r="D33" s="564" t="s">
        <v>50</v>
      </c>
      <c r="E33" s="564"/>
    </row>
    <row r="34" spans="2:43" ht="19.5" customHeight="1" x14ac:dyDescent="0.2">
      <c r="B34" s="565"/>
      <c r="C34" s="566"/>
      <c r="D34" s="630"/>
      <c r="E34" s="630"/>
      <c r="P34" s="64"/>
      <c r="Q34" s="64"/>
      <c r="R34" s="64"/>
    </row>
    <row r="35" spans="2:43" ht="12.75" customHeight="1" x14ac:dyDescent="0.2">
      <c r="F35" s="45"/>
    </row>
    <row r="36" spans="2:43" ht="27.75" customHeight="1" x14ac:dyDescent="0.2">
      <c r="B36" s="564" t="s">
        <v>536</v>
      </c>
      <c r="C36" s="564"/>
      <c r="D36" s="564" t="s">
        <v>537</v>
      </c>
      <c r="E36" s="564"/>
      <c r="G36" s="580"/>
      <c r="H36" s="580"/>
    </row>
    <row r="37" spans="2:43" ht="19.5" customHeight="1" x14ac:dyDescent="0.2">
      <c r="B37" s="565"/>
      <c r="C37" s="566"/>
      <c r="D37" s="565"/>
      <c r="E37" s="566"/>
      <c r="G37" s="631"/>
      <c r="H37" s="631"/>
      <c r="P37" s="64"/>
      <c r="Q37" s="64"/>
      <c r="R37" s="64"/>
    </row>
    <row r="38" spans="2:43" ht="12.75" hidden="1" customHeight="1" x14ac:dyDescent="0.2"/>
    <row r="39" spans="2:43" ht="26.25" hidden="1" customHeight="1" x14ac:dyDescent="0.2">
      <c r="B39" s="489" t="s">
        <v>297</v>
      </c>
      <c r="C39" s="490"/>
      <c r="D39" s="490"/>
      <c r="E39" s="490"/>
      <c r="F39" s="490"/>
      <c r="G39" s="490"/>
      <c r="H39" s="490"/>
      <c r="I39" s="490"/>
      <c r="J39" s="490"/>
      <c r="K39" s="490"/>
      <c r="L39" s="202"/>
      <c r="M39" s="203"/>
      <c r="N39" s="203"/>
    </row>
    <row r="40" spans="2:43" ht="26.25" hidden="1" customHeight="1" x14ac:dyDescent="0.2">
      <c r="B40" s="627" t="s">
        <v>187</v>
      </c>
      <c r="C40" s="628"/>
      <c r="D40" s="628"/>
      <c r="E40" s="628"/>
      <c r="F40" s="628"/>
      <c r="G40" s="628"/>
      <c r="H40" s="628"/>
      <c r="I40" s="628"/>
      <c r="J40" s="628"/>
      <c r="K40" s="628"/>
      <c r="L40" s="204"/>
      <c r="M40" s="205"/>
      <c r="N40" s="205"/>
    </row>
    <row r="41" spans="2:43" ht="12.75" customHeight="1" x14ac:dyDescent="0.2">
      <c r="B41" s="39"/>
      <c r="C41" s="39"/>
      <c r="D41" s="39"/>
      <c r="E41" s="39"/>
      <c r="F41" s="39"/>
      <c r="G41" s="39"/>
      <c r="H41" s="39"/>
      <c r="I41" s="39"/>
      <c r="J41" s="39"/>
      <c r="K41" s="82"/>
    </row>
    <row r="42" spans="2:43" ht="27.75" customHeight="1" x14ac:dyDescent="0.2">
      <c r="B42" s="473" t="s">
        <v>609</v>
      </c>
      <c r="C42" s="629"/>
      <c r="D42" s="629"/>
      <c r="E42" s="629"/>
      <c r="F42" s="629"/>
      <c r="G42" s="629"/>
      <c r="H42" s="629"/>
      <c r="I42" s="629"/>
      <c r="J42" s="629"/>
      <c r="K42" s="629"/>
      <c r="L42" s="236"/>
      <c r="M42" s="237"/>
      <c r="N42" s="237"/>
    </row>
    <row r="43" spans="2:43" ht="25.5" customHeight="1" x14ac:dyDescent="0.2">
      <c r="B43" s="627" t="s">
        <v>188</v>
      </c>
      <c r="C43" s="628"/>
      <c r="D43" s="628"/>
      <c r="E43" s="628"/>
      <c r="F43" s="628"/>
      <c r="G43" s="628"/>
      <c r="H43" s="628"/>
      <c r="I43" s="628"/>
      <c r="J43" s="628"/>
      <c r="K43" s="628"/>
      <c r="L43" s="238"/>
      <c r="M43" s="239"/>
      <c r="N43" s="239"/>
      <c r="P43" s="234"/>
      <c r="Q43" s="234"/>
      <c r="R43" s="234"/>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535"/>
      <c r="G45" s="535"/>
      <c r="H45" s="535"/>
      <c r="I45" s="535"/>
      <c r="J45" s="535"/>
      <c r="K45" s="535"/>
      <c r="L45" s="33"/>
      <c r="M45" s="33"/>
      <c r="N45" s="33"/>
      <c r="X45" s="240"/>
      <c r="Y45" s="34"/>
      <c r="Z45" s="34"/>
      <c r="AA45" s="34"/>
    </row>
    <row r="46" spans="2:43" ht="40.5" customHeight="1" x14ac:dyDescent="0.2">
      <c r="B46" s="534" t="s">
        <v>577</v>
      </c>
      <c r="C46" s="534"/>
      <c r="D46" s="534"/>
      <c r="E46" s="534"/>
      <c r="F46" s="536"/>
      <c r="G46" s="536"/>
      <c r="H46" s="536"/>
      <c r="I46" s="535"/>
      <c r="J46" s="535"/>
      <c r="K46" s="535"/>
      <c r="P46" s="648" t="s">
        <v>51</v>
      </c>
      <c r="Q46" s="648"/>
      <c r="R46" s="61"/>
      <c r="S46" s="61"/>
      <c r="T46" s="61"/>
    </row>
    <row r="47" spans="2:43" ht="96.75" customHeight="1" x14ac:dyDescent="0.2">
      <c r="B47" s="241" t="s">
        <v>556</v>
      </c>
      <c r="C47" s="530" t="s">
        <v>580</v>
      </c>
      <c r="D47" s="531"/>
      <c r="E47" s="470" t="s">
        <v>581</v>
      </c>
      <c r="F47" s="471"/>
      <c r="G47" s="647" t="s">
        <v>582</v>
      </c>
      <c r="H47" s="647"/>
      <c r="I47" s="537" t="s">
        <v>586</v>
      </c>
      <c r="J47" s="538"/>
      <c r="K47" s="538"/>
      <c r="L47" s="539"/>
      <c r="M47" s="253" t="s">
        <v>157</v>
      </c>
      <c r="N47" s="242" t="s">
        <v>658</v>
      </c>
      <c r="P47" s="473" t="s">
        <v>285</v>
      </c>
      <c r="Q47" s="532"/>
      <c r="R47" s="532"/>
      <c r="S47" s="532"/>
      <c r="T47" s="532"/>
      <c r="U47" s="474"/>
      <c r="V47" s="533" t="s">
        <v>659</v>
      </c>
      <c r="W47" s="474"/>
      <c r="X47" s="473" t="s">
        <v>299</v>
      </c>
      <c r="Y47" s="474"/>
    </row>
    <row r="48" spans="2:43" ht="43.5" customHeight="1" x14ac:dyDescent="0.2">
      <c r="B48" s="252" t="s">
        <v>83</v>
      </c>
      <c r="C48" s="449" t="s">
        <v>584</v>
      </c>
      <c r="D48" s="450"/>
      <c r="E48" s="451" t="s">
        <v>579</v>
      </c>
      <c r="F48" s="449"/>
      <c r="G48" s="451"/>
      <c r="H48" s="450"/>
      <c r="I48" s="452"/>
      <c r="J48" s="453"/>
      <c r="K48" s="453"/>
      <c r="L48" s="454"/>
      <c r="M48" s="254"/>
      <c r="N48" s="254"/>
      <c r="P48" s="455"/>
      <c r="Q48" s="456"/>
      <c r="R48" s="456"/>
      <c r="S48" s="456"/>
      <c r="T48" s="456"/>
      <c r="U48" s="457"/>
      <c r="V48" s="458"/>
      <c r="W48" s="459"/>
      <c r="X48" s="460">
        <f>IFERROR(IF(M48="Ja",V48,V48*N48),0)</f>
        <v>0</v>
      </c>
      <c r="Y48" s="461"/>
      <c r="Z48" s="639"/>
      <c r="AA48" s="640"/>
      <c r="AB48" s="640"/>
      <c r="AC48" s="640"/>
      <c r="AD48" s="640"/>
      <c r="AE48" s="640"/>
      <c r="AF48" s="640"/>
      <c r="AG48" s="640"/>
      <c r="AH48" s="640"/>
      <c r="AI48" s="640"/>
      <c r="AJ48" s="640"/>
      <c r="AK48" s="640"/>
      <c r="AL48" s="640"/>
      <c r="AM48" s="640"/>
      <c r="AN48" s="640"/>
      <c r="AO48" s="640"/>
      <c r="AP48" s="640"/>
      <c r="AQ48" s="640"/>
    </row>
    <row r="49" spans="2:25" ht="42.75" customHeight="1" x14ac:dyDescent="0.2">
      <c r="B49" s="252" t="s">
        <v>84</v>
      </c>
      <c r="C49" s="449" t="s">
        <v>584</v>
      </c>
      <c r="D49" s="450"/>
      <c r="E49" s="451" t="s">
        <v>579</v>
      </c>
      <c r="F49" s="449"/>
      <c r="G49" s="451"/>
      <c r="H49" s="450"/>
      <c r="I49" s="452"/>
      <c r="J49" s="453"/>
      <c r="K49" s="453"/>
      <c r="L49" s="454"/>
      <c r="M49" s="254"/>
      <c r="N49" s="254"/>
      <c r="P49" s="455"/>
      <c r="Q49" s="456"/>
      <c r="R49" s="456"/>
      <c r="S49" s="456"/>
      <c r="T49" s="456"/>
      <c r="U49" s="457"/>
      <c r="V49" s="458"/>
      <c r="W49" s="459"/>
      <c r="X49" s="460">
        <f t="shared" ref="X49:X87" si="0">IFERROR(IF(M49="Ja",V49,V49*N49),0)</f>
        <v>0</v>
      </c>
      <c r="Y49" s="461"/>
    </row>
    <row r="50" spans="2:25" ht="42.75" customHeight="1" x14ac:dyDescent="0.2">
      <c r="B50" s="252" t="s">
        <v>85</v>
      </c>
      <c r="C50" s="449" t="s">
        <v>584</v>
      </c>
      <c r="D50" s="450"/>
      <c r="E50" s="451" t="s">
        <v>579</v>
      </c>
      <c r="F50" s="449"/>
      <c r="G50" s="451"/>
      <c r="H50" s="450"/>
      <c r="I50" s="452"/>
      <c r="J50" s="453"/>
      <c r="K50" s="453"/>
      <c r="L50" s="454"/>
      <c r="M50" s="254"/>
      <c r="N50" s="254"/>
      <c r="P50" s="455"/>
      <c r="Q50" s="456"/>
      <c r="R50" s="456"/>
      <c r="S50" s="456"/>
      <c r="T50" s="456"/>
      <c r="U50" s="457"/>
      <c r="V50" s="458"/>
      <c r="W50" s="459"/>
      <c r="X50" s="460">
        <f t="shared" si="0"/>
        <v>0</v>
      </c>
      <c r="Y50" s="461"/>
    </row>
    <row r="51" spans="2:25" ht="42.75" customHeight="1" x14ac:dyDescent="0.2">
      <c r="B51" s="252" t="s">
        <v>86</v>
      </c>
      <c r="C51" s="449" t="s">
        <v>584</v>
      </c>
      <c r="D51" s="450"/>
      <c r="E51" s="451" t="s">
        <v>579</v>
      </c>
      <c r="F51" s="449"/>
      <c r="G51" s="451"/>
      <c r="H51" s="450"/>
      <c r="I51" s="452"/>
      <c r="J51" s="453"/>
      <c r="K51" s="453"/>
      <c r="L51" s="454"/>
      <c r="M51" s="254"/>
      <c r="N51" s="254"/>
      <c r="P51" s="455"/>
      <c r="Q51" s="456"/>
      <c r="R51" s="456"/>
      <c r="S51" s="456"/>
      <c r="T51" s="456"/>
      <c r="U51" s="457"/>
      <c r="V51" s="458"/>
      <c r="W51" s="459"/>
      <c r="X51" s="460">
        <f t="shared" si="0"/>
        <v>0</v>
      </c>
      <c r="Y51" s="461"/>
    </row>
    <row r="52" spans="2:25" ht="42.75" customHeight="1" x14ac:dyDescent="0.2">
      <c r="B52" s="252" t="s">
        <v>87</v>
      </c>
      <c r="C52" s="449" t="s">
        <v>584</v>
      </c>
      <c r="D52" s="450"/>
      <c r="E52" s="451" t="s">
        <v>579</v>
      </c>
      <c r="F52" s="449"/>
      <c r="G52" s="451"/>
      <c r="H52" s="450"/>
      <c r="I52" s="452"/>
      <c r="J52" s="453"/>
      <c r="K52" s="453"/>
      <c r="L52" s="454"/>
      <c r="M52" s="254"/>
      <c r="N52" s="254"/>
      <c r="P52" s="455"/>
      <c r="Q52" s="456"/>
      <c r="R52" s="456"/>
      <c r="S52" s="456"/>
      <c r="T52" s="456"/>
      <c r="U52" s="457"/>
      <c r="V52" s="458"/>
      <c r="W52" s="459"/>
      <c r="X52" s="460">
        <f t="shared" si="0"/>
        <v>0</v>
      </c>
      <c r="Y52" s="461"/>
    </row>
    <row r="53" spans="2:25" ht="42.75" customHeight="1" x14ac:dyDescent="0.2">
      <c r="B53" s="252" t="s">
        <v>89</v>
      </c>
      <c r="C53" s="449" t="s">
        <v>584</v>
      </c>
      <c r="D53" s="450"/>
      <c r="E53" s="451" t="s">
        <v>579</v>
      </c>
      <c r="F53" s="449"/>
      <c r="G53" s="451"/>
      <c r="H53" s="450"/>
      <c r="I53" s="452"/>
      <c r="J53" s="453"/>
      <c r="K53" s="453"/>
      <c r="L53" s="454"/>
      <c r="M53" s="254"/>
      <c r="N53" s="254"/>
      <c r="P53" s="455"/>
      <c r="Q53" s="456"/>
      <c r="R53" s="456"/>
      <c r="S53" s="456"/>
      <c r="T53" s="456"/>
      <c r="U53" s="457"/>
      <c r="V53" s="458"/>
      <c r="W53" s="459"/>
      <c r="X53" s="460">
        <f t="shared" si="0"/>
        <v>0</v>
      </c>
      <c r="Y53" s="461"/>
    </row>
    <row r="54" spans="2:25" ht="42.75" customHeight="1" x14ac:dyDescent="0.2">
      <c r="B54" s="252" t="s">
        <v>88</v>
      </c>
      <c r="C54" s="449" t="s">
        <v>584</v>
      </c>
      <c r="D54" s="450"/>
      <c r="E54" s="451" t="s">
        <v>579</v>
      </c>
      <c r="F54" s="449"/>
      <c r="G54" s="451"/>
      <c r="H54" s="450"/>
      <c r="I54" s="452"/>
      <c r="J54" s="453"/>
      <c r="K54" s="453"/>
      <c r="L54" s="454"/>
      <c r="M54" s="254"/>
      <c r="N54" s="254"/>
      <c r="P54" s="455"/>
      <c r="Q54" s="456"/>
      <c r="R54" s="456"/>
      <c r="S54" s="456"/>
      <c r="T54" s="456"/>
      <c r="U54" s="457"/>
      <c r="V54" s="458"/>
      <c r="W54" s="459"/>
      <c r="X54" s="460">
        <f t="shared" si="0"/>
        <v>0</v>
      </c>
      <c r="Y54" s="461"/>
    </row>
    <row r="55" spans="2:25" ht="42.75" customHeight="1" x14ac:dyDescent="0.2">
      <c r="B55" s="252" t="s">
        <v>90</v>
      </c>
      <c r="C55" s="449" t="s">
        <v>584</v>
      </c>
      <c r="D55" s="450"/>
      <c r="E55" s="451" t="s">
        <v>579</v>
      </c>
      <c r="F55" s="449"/>
      <c r="G55" s="451"/>
      <c r="H55" s="450"/>
      <c r="I55" s="452"/>
      <c r="J55" s="453"/>
      <c r="K55" s="453"/>
      <c r="L55" s="454"/>
      <c r="M55" s="254"/>
      <c r="N55" s="254"/>
      <c r="P55" s="455"/>
      <c r="Q55" s="456"/>
      <c r="R55" s="456"/>
      <c r="S55" s="456"/>
      <c r="T55" s="456"/>
      <c r="U55" s="457"/>
      <c r="V55" s="458"/>
      <c r="W55" s="459"/>
      <c r="X55" s="460">
        <f t="shared" si="0"/>
        <v>0</v>
      </c>
      <c r="Y55" s="461"/>
    </row>
    <row r="56" spans="2:25" ht="42.75" customHeight="1" x14ac:dyDescent="0.2">
      <c r="B56" s="252" t="s">
        <v>91</v>
      </c>
      <c r="C56" s="449" t="s">
        <v>584</v>
      </c>
      <c r="D56" s="450"/>
      <c r="E56" s="451" t="s">
        <v>579</v>
      </c>
      <c r="F56" s="449"/>
      <c r="G56" s="451"/>
      <c r="H56" s="450"/>
      <c r="I56" s="452"/>
      <c r="J56" s="453"/>
      <c r="K56" s="453"/>
      <c r="L56" s="454"/>
      <c r="M56" s="254"/>
      <c r="N56" s="254"/>
      <c r="P56" s="455"/>
      <c r="Q56" s="456"/>
      <c r="R56" s="456"/>
      <c r="S56" s="456"/>
      <c r="T56" s="456"/>
      <c r="U56" s="457"/>
      <c r="V56" s="458"/>
      <c r="W56" s="459"/>
      <c r="X56" s="460">
        <f t="shared" si="0"/>
        <v>0</v>
      </c>
      <c r="Y56" s="461"/>
    </row>
    <row r="57" spans="2:25" ht="42.75" customHeight="1" x14ac:dyDescent="0.2">
      <c r="B57" s="252" t="s">
        <v>92</v>
      </c>
      <c r="C57" s="449" t="s">
        <v>584</v>
      </c>
      <c r="D57" s="450"/>
      <c r="E57" s="451" t="s">
        <v>579</v>
      </c>
      <c r="F57" s="449"/>
      <c r="G57" s="451"/>
      <c r="H57" s="450"/>
      <c r="I57" s="452"/>
      <c r="J57" s="453"/>
      <c r="K57" s="453"/>
      <c r="L57" s="454"/>
      <c r="M57" s="254"/>
      <c r="N57" s="254"/>
      <c r="P57" s="455"/>
      <c r="Q57" s="456"/>
      <c r="R57" s="456"/>
      <c r="S57" s="456"/>
      <c r="T57" s="456"/>
      <c r="U57" s="457"/>
      <c r="V57" s="458"/>
      <c r="W57" s="459"/>
      <c r="X57" s="460">
        <f t="shared" si="0"/>
        <v>0</v>
      </c>
      <c r="Y57" s="461"/>
    </row>
    <row r="58" spans="2:25" ht="42.75" customHeight="1" x14ac:dyDescent="0.2">
      <c r="B58" s="252" t="s">
        <v>162</v>
      </c>
      <c r="C58" s="449" t="s">
        <v>584</v>
      </c>
      <c r="D58" s="450"/>
      <c r="E58" s="451" t="s">
        <v>579</v>
      </c>
      <c r="F58" s="449"/>
      <c r="G58" s="451"/>
      <c r="H58" s="450"/>
      <c r="I58" s="452"/>
      <c r="J58" s="453"/>
      <c r="K58" s="453"/>
      <c r="L58" s="454"/>
      <c r="M58" s="254"/>
      <c r="N58" s="254"/>
      <c r="P58" s="455"/>
      <c r="Q58" s="456"/>
      <c r="R58" s="456"/>
      <c r="S58" s="456"/>
      <c r="T58" s="456"/>
      <c r="U58" s="457"/>
      <c r="V58" s="458"/>
      <c r="W58" s="459"/>
      <c r="X58" s="460">
        <f t="shared" si="0"/>
        <v>0</v>
      </c>
      <c r="Y58" s="461"/>
    </row>
    <row r="59" spans="2:25" ht="42.75" customHeight="1" x14ac:dyDescent="0.2">
      <c r="B59" s="252" t="s">
        <v>163</v>
      </c>
      <c r="C59" s="449" t="s">
        <v>584</v>
      </c>
      <c r="D59" s="450"/>
      <c r="E59" s="451" t="s">
        <v>579</v>
      </c>
      <c r="F59" s="449"/>
      <c r="G59" s="451"/>
      <c r="H59" s="450"/>
      <c r="I59" s="452"/>
      <c r="J59" s="453"/>
      <c r="K59" s="453"/>
      <c r="L59" s="454"/>
      <c r="M59" s="254"/>
      <c r="N59" s="254"/>
      <c r="P59" s="455"/>
      <c r="Q59" s="456"/>
      <c r="R59" s="456"/>
      <c r="S59" s="456"/>
      <c r="T59" s="456"/>
      <c r="U59" s="457"/>
      <c r="V59" s="458"/>
      <c r="W59" s="459"/>
      <c r="X59" s="460">
        <f t="shared" si="0"/>
        <v>0</v>
      </c>
      <c r="Y59" s="461"/>
    </row>
    <row r="60" spans="2:25" ht="42.75" customHeight="1" x14ac:dyDescent="0.2">
      <c r="B60" s="252" t="s">
        <v>164</v>
      </c>
      <c r="C60" s="449" t="s">
        <v>584</v>
      </c>
      <c r="D60" s="450"/>
      <c r="E60" s="451" t="s">
        <v>579</v>
      </c>
      <c r="F60" s="449"/>
      <c r="G60" s="451"/>
      <c r="H60" s="450"/>
      <c r="I60" s="452"/>
      <c r="J60" s="453"/>
      <c r="K60" s="453"/>
      <c r="L60" s="454"/>
      <c r="M60" s="254"/>
      <c r="N60" s="254"/>
      <c r="P60" s="455"/>
      <c r="Q60" s="456"/>
      <c r="R60" s="456"/>
      <c r="S60" s="456"/>
      <c r="T60" s="456"/>
      <c r="U60" s="457"/>
      <c r="V60" s="458"/>
      <c r="W60" s="459"/>
      <c r="X60" s="460">
        <f t="shared" si="0"/>
        <v>0</v>
      </c>
      <c r="Y60" s="461"/>
    </row>
    <row r="61" spans="2:25" ht="42.75" customHeight="1" x14ac:dyDescent="0.2">
      <c r="B61" s="252" t="s">
        <v>165</v>
      </c>
      <c r="C61" s="449" t="s">
        <v>584</v>
      </c>
      <c r="D61" s="450"/>
      <c r="E61" s="451" t="s">
        <v>579</v>
      </c>
      <c r="F61" s="449"/>
      <c r="G61" s="451"/>
      <c r="H61" s="450"/>
      <c r="I61" s="452"/>
      <c r="J61" s="453"/>
      <c r="K61" s="453"/>
      <c r="L61" s="454"/>
      <c r="M61" s="254"/>
      <c r="N61" s="254"/>
      <c r="P61" s="455"/>
      <c r="Q61" s="456"/>
      <c r="R61" s="456"/>
      <c r="S61" s="456"/>
      <c r="T61" s="456"/>
      <c r="U61" s="457"/>
      <c r="V61" s="458"/>
      <c r="W61" s="459"/>
      <c r="X61" s="460">
        <f t="shared" si="0"/>
        <v>0</v>
      </c>
      <c r="Y61" s="461"/>
    </row>
    <row r="62" spans="2:25" ht="42.75" customHeight="1" x14ac:dyDescent="0.2">
      <c r="B62" s="252" t="s">
        <v>166</v>
      </c>
      <c r="C62" s="449" t="s">
        <v>584</v>
      </c>
      <c r="D62" s="450"/>
      <c r="E62" s="451" t="s">
        <v>579</v>
      </c>
      <c r="F62" s="449"/>
      <c r="G62" s="451"/>
      <c r="H62" s="450"/>
      <c r="I62" s="452"/>
      <c r="J62" s="453"/>
      <c r="K62" s="453"/>
      <c r="L62" s="454"/>
      <c r="M62" s="254"/>
      <c r="N62" s="254"/>
      <c r="P62" s="455"/>
      <c r="Q62" s="456"/>
      <c r="R62" s="456"/>
      <c r="S62" s="456"/>
      <c r="T62" s="456"/>
      <c r="U62" s="457"/>
      <c r="V62" s="458"/>
      <c r="W62" s="459"/>
      <c r="X62" s="460">
        <f t="shared" si="0"/>
        <v>0</v>
      </c>
      <c r="Y62" s="461"/>
    </row>
    <row r="63" spans="2:25" ht="42.75" customHeight="1" x14ac:dyDescent="0.2">
      <c r="B63" s="252" t="s">
        <v>167</v>
      </c>
      <c r="C63" s="449" t="s">
        <v>584</v>
      </c>
      <c r="D63" s="450"/>
      <c r="E63" s="451" t="s">
        <v>579</v>
      </c>
      <c r="F63" s="449"/>
      <c r="G63" s="451"/>
      <c r="H63" s="450"/>
      <c r="I63" s="452"/>
      <c r="J63" s="453"/>
      <c r="K63" s="453"/>
      <c r="L63" s="454"/>
      <c r="M63" s="254"/>
      <c r="N63" s="254"/>
      <c r="P63" s="455"/>
      <c r="Q63" s="456"/>
      <c r="R63" s="456"/>
      <c r="S63" s="456"/>
      <c r="T63" s="456"/>
      <c r="U63" s="457"/>
      <c r="V63" s="458"/>
      <c r="W63" s="459"/>
      <c r="X63" s="460">
        <f t="shared" si="0"/>
        <v>0</v>
      </c>
      <c r="Y63" s="461"/>
    </row>
    <row r="64" spans="2:25" ht="42.75" customHeight="1" x14ac:dyDescent="0.2">
      <c r="B64" s="252" t="s">
        <v>168</v>
      </c>
      <c r="C64" s="449" t="s">
        <v>584</v>
      </c>
      <c r="D64" s="450"/>
      <c r="E64" s="451" t="s">
        <v>579</v>
      </c>
      <c r="F64" s="449"/>
      <c r="G64" s="451"/>
      <c r="H64" s="450"/>
      <c r="I64" s="452"/>
      <c r="J64" s="453"/>
      <c r="K64" s="453"/>
      <c r="L64" s="454"/>
      <c r="M64" s="254"/>
      <c r="N64" s="254"/>
      <c r="P64" s="455"/>
      <c r="Q64" s="456"/>
      <c r="R64" s="456"/>
      <c r="S64" s="456"/>
      <c r="T64" s="456"/>
      <c r="U64" s="457"/>
      <c r="V64" s="458"/>
      <c r="W64" s="459"/>
      <c r="X64" s="460">
        <f t="shared" si="0"/>
        <v>0</v>
      </c>
      <c r="Y64" s="461"/>
    </row>
    <row r="65" spans="2:25" ht="42.75" customHeight="1" x14ac:dyDescent="0.2">
      <c r="B65" s="252" t="s">
        <v>169</v>
      </c>
      <c r="C65" s="449" t="s">
        <v>584</v>
      </c>
      <c r="D65" s="450"/>
      <c r="E65" s="451" t="s">
        <v>579</v>
      </c>
      <c r="F65" s="449"/>
      <c r="G65" s="451"/>
      <c r="H65" s="450"/>
      <c r="I65" s="452"/>
      <c r="J65" s="453"/>
      <c r="K65" s="453"/>
      <c r="L65" s="454"/>
      <c r="M65" s="254"/>
      <c r="N65" s="254"/>
      <c r="P65" s="455"/>
      <c r="Q65" s="456"/>
      <c r="R65" s="456"/>
      <c r="S65" s="456"/>
      <c r="T65" s="456"/>
      <c r="U65" s="457"/>
      <c r="V65" s="458"/>
      <c r="W65" s="459"/>
      <c r="X65" s="460">
        <f t="shared" si="0"/>
        <v>0</v>
      </c>
      <c r="Y65" s="461"/>
    </row>
    <row r="66" spans="2:25" ht="42.75" customHeight="1" x14ac:dyDescent="0.2">
      <c r="B66" s="252" t="s">
        <v>170</v>
      </c>
      <c r="C66" s="449" t="s">
        <v>584</v>
      </c>
      <c r="D66" s="450"/>
      <c r="E66" s="451" t="s">
        <v>579</v>
      </c>
      <c r="F66" s="449"/>
      <c r="G66" s="451"/>
      <c r="H66" s="450"/>
      <c r="I66" s="452"/>
      <c r="J66" s="453"/>
      <c r="K66" s="453"/>
      <c r="L66" s="454"/>
      <c r="M66" s="254"/>
      <c r="N66" s="254"/>
      <c r="P66" s="455"/>
      <c r="Q66" s="456"/>
      <c r="R66" s="456"/>
      <c r="S66" s="456"/>
      <c r="T66" s="456"/>
      <c r="U66" s="457"/>
      <c r="V66" s="458"/>
      <c r="W66" s="459"/>
      <c r="X66" s="460">
        <f t="shared" si="0"/>
        <v>0</v>
      </c>
      <c r="Y66" s="461"/>
    </row>
    <row r="67" spans="2:25" ht="42.75" customHeight="1" x14ac:dyDescent="0.2">
      <c r="B67" s="252" t="s">
        <v>99</v>
      </c>
      <c r="C67" s="449" t="s">
        <v>584</v>
      </c>
      <c r="D67" s="450"/>
      <c r="E67" s="451" t="s">
        <v>579</v>
      </c>
      <c r="F67" s="449"/>
      <c r="G67" s="451"/>
      <c r="H67" s="450"/>
      <c r="I67" s="452"/>
      <c r="J67" s="453"/>
      <c r="K67" s="453"/>
      <c r="L67" s="454"/>
      <c r="M67" s="254"/>
      <c r="N67" s="254"/>
      <c r="P67" s="455"/>
      <c r="Q67" s="456"/>
      <c r="R67" s="456"/>
      <c r="S67" s="456"/>
      <c r="T67" s="456"/>
      <c r="U67" s="457"/>
      <c r="V67" s="458"/>
      <c r="W67" s="459"/>
      <c r="X67" s="460">
        <f t="shared" si="0"/>
        <v>0</v>
      </c>
      <c r="Y67" s="461"/>
    </row>
    <row r="68" spans="2:25" ht="42.75" customHeight="1" x14ac:dyDescent="0.2">
      <c r="B68" s="252" t="s">
        <v>630</v>
      </c>
      <c r="C68" s="449" t="s">
        <v>584</v>
      </c>
      <c r="D68" s="450"/>
      <c r="E68" s="451" t="s">
        <v>579</v>
      </c>
      <c r="F68" s="449"/>
      <c r="G68" s="451"/>
      <c r="H68" s="450"/>
      <c r="I68" s="452"/>
      <c r="J68" s="453"/>
      <c r="K68" s="453"/>
      <c r="L68" s="454"/>
      <c r="M68" s="254"/>
      <c r="N68" s="254"/>
      <c r="P68" s="455"/>
      <c r="Q68" s="456"/>
      <c r="R68" s="456"/>
      <c r="S68" s="456"/>
      <c r="T68" s="456"/>
      <c r="U68" s="457"/>
      <c r="V68" s="458"/>
      <c r="W68" s="459"/>
      <c r="X68" s="460">
        <f t="shared" ref="X68:X77" si="1">IFERROR(IF(M68="Ja",V68,V68*N68),0)</f>
        <v>0</v>
      </c>
      <c r="Y68" s="461"/>
    </row>
    <row r="69" spans="2:25" ht="42.75" customHeight="1" x14ac:dyDescent="0.2">
      <c r="B69" s="252" t="s">
        <v>631</v>
      </c>
      <c r="C69" s="449" t="s">
        <v>584</v>
      </c>
      <c r="D69" s="450"/>
      <c r="E69" s="451" t="s">
        <v>579</v>
      </c>
      <c r="F69" s="449"/>
      <c r="G69" s="451"/>
      <c r="H69" s="450"/>
      <c r="I69" s="452"/>
      <c r="J69" s="453"/>
      <c r="K69" s="453"/>
      <c r="L69" s="454"/>
      <c r="M69" s="254"/>
      <c r="N69" s="254"/>
      <c r="P69" s="455"/>
      <c r="Q69" s="456"/>
      <c r="R69" s="456"/>
      <c r="S69" s="456"/>
      <c r="T69" s="456"/>
      <c r="U69" s="457"/>
      <c r="V69" s="458"/>
      <c r="W69" s="459"/>
      <c r="X69" s="460">
        <f t="shared" si="1"/>
        <v>0</v>
      </c>
      <c r="Y69" s="461"/>
    </row>
    <row r="70" spans="2:25" ht="42.75" customHeight="1" x14ac:dyDescent="0.2">
      <c r="B70" s="252" t="s">
        <v>632</v>
      </c>
      <c r="C70" s="449" t="s">
        <v>584</v>
      </c>
      <c r="D70" s="450"/>
      <c r="E70" s="451" t="s">
        <v>579</v>
      </c>
      <c r="F70" s="449"/>
      <c r="G70" s="451"/>
      <c r="H70" s="450"/>
      <c r="I70" s="452"/>
      <c r="J70" s="453"/>
      <c r="K70" s="453"/>
      <c r="L70" s="454"/>
      <c r="M70" s="254"/>
      <c r="N70" s="254"/>
      <c r="P70" s="455"/>
      <c r="Q70" s="456"/>
      <c r="R70" s="456"/>
      <c r="S70" s="456"/>
      <c r="T70" s="456"/>
      <c r="U70" s="457"/>
      <c r="V70" s="458"/>
      <c r="W70" s="459"/>
      <c r="X70" s="460">
        <f t="shared" si="1"/>
        <v>0</v>
      </c>
      <c r="Y70" s="461"/>
    </row>
    <row r="71" spans="2:25" ht="42.75" customHeight="1" x14ac:dyDescent="0.2">
      <c r="B71" s="252" t="s">
        <v>633</v>
      </c>
      <c r="C71" s="449" t="s">
        <v>584</v>
      </c>
      <c r="D71" s="450"/>
      <c r="E71" s="451" t="s">
        <v>579</v>
      </c>
      <c r="F71" s="449"/>
      <c r="G71" s="451"/>
      <c r="H71" s="450"/>
      <c r="I71" s="452"/>
      <c r="J71" s="453"/>
      <c r="K71" s="453"/>
      <c r="L71" s="454"/>
      <c r="M71" s="254"/>
      <c r="N71" s="254"/>
      <c r="P71" s="455"/>
      <c r="Q71" s="456"/>
      <c r="R71" s="456"/>
      <c r="S71" s="456"/>
      <c r="T71" s="456"/>
      <c r="U71" s="457"/>
      <c r="V71" s="458"/>
      <c r="W71" s="459"/>
      <c r="X71" s="460">
        <f t="shared" si="1"/>
        <v>0</v>
      </c>
      <c r="Y71" s="461"/>
    </row>
    <row r="72" spans="2:25" ht="42.75" customHeight="1" x14ac:dyDescent="0.2">
      <c r="B72" s="252" t="s">
        <v>634</v>
      </c>
      <c r="C72" s="449" t="s">
        <v>584</v>
      </c>
      <c r="D72" s="450"/>
      <c r="E72" s="451" t="s">
        <v>579</v>
      </c>
      <c r="F72" s="449"/>
      <c r="G72" s="451"/>
      <c r="H72" s="450"/>
      <c r="I72" s="452"/>
      <c r="J72" s="453"/>
      <c r="K72" s="453"/>
      <c r="L72" s="454"/>
      <c r="M72" s="254"/>
      <c r="N72" s="254"/>
      <c r="P72" s="455"/>
      <c r="Q72" s="456"/>
      <c r="R72" s="456"/>
      <c r="S72" s="456"/>
      <c r="T72" s="456"/>
      <c r="U72" s="457"/>
      <c r="V72" s="458"/>
      <c r="W72" s="459"/>
      <c r="X72" s="460">
        <f t="shared" si="1"/>
        <v>0</v>
      </c>
      <c r="Y72" s="461"/>
    </row>
    <row r="73" spans="2:25" ht="42.75" customHeight="1" x14ac:dyDescent="0.2">
      <c r="B73" s="252" t="s">
        <v>635</v>
      </c>
      <c r="C73" s="449" t="s">
        <v>584</v>
      </c>
      <c r="D73" s="450"/>
      <c r="E73" s="451" t="s">
        <v>579</v>
      </c>
      <c r="F73" s="449"/>
      <c r="G73" s="451"/>
      <c r="H73" s="450"/>
      <c r="I73" s="452"/>
      <c r="J73" s="453"/>
      <c r="K73" s="453"/>
      <c r="L73" s="454"/>
      <c r="M73" s="254"/>
      <c r="N73" s="254"/>
      <c r="P73" s="455"/>
      <c r="Q73" s="456"/>
      <c r="R73" s="456"/>
      <c r="S73" s="456"/>
      <c r="T73" s="456"/>
      <c r="U73" s="457"/>
      <c r="V73" s="458"/>
      <c r="W73" s="459"/>
      <c r="X73" s="460">
        <f t="shared" si="1"/>
        <v>0</v>
      </c>
      <c r="Y73" s="461"/>
    </row>
    <row r="74" spans="2:25" ht="42.75" customHeight="1" x14ac:dyDescent="0.2">
      <c r="B74" s="252" t="s">
        <v>636</v>
      </c>
      <c r="C74" s="449" t="s">
        <v>584</v>
      </c>
      <c r="D74" s="450"/>
      <c r="E74" s="451" t="s">
        <v>579</v>
      </c>
      <c r="F74" s="449"/>
      <c r="G74" s="451"/>
      <c r="H74" s="450"/>
      <c r="I74" s="452"/>
      <c r="J74" s="453"/>
      <c r="K74" s="453"/>
      <c r="L74" s="454"/>
      <c r="M74" s="254"/>
      <c r="N74" s="254"/>
      <c r="P74" s="455"/>
      <c r="Q74" s="456"/>
      <c r="R74" s="456"/>
      <c r="S74" s="456"/>
      <c r="T74" s="456"/>
      <c r="U74" s="457"/>
      <c r="V74" s="458"/>
      <c r="W74" s="459"/>
      <c r="X74" s="460">
        <f t="shared" si="1"/>
        <v>0</v>
      </c>
      <c r="Y74" s="461"/>
    </row>
    <row r="75" spans="2:25" ht="42.75" customHeight="1" x14ac:dyDescent="0.2">
      <c r="B75" s="252" t="s">
        <v>637</v>
      </c>
      <c r="C75" s="449" t="s">
        <v>584</v>
      </c>
      <c r="D75" s="450"/>
      <c r="E75" s="451" t="s">
        <v>579</v>
      </c>
      <c r="F75" s="449"/>
      <c r="G75" s="451"/>
      <c r="H75" s="450"/>
      <c r="I75" s="452"/>
      <c r="J75" s="453"/>
      <c r="K75" s="453"/>
      <c r="L75" s="454"/>
      <c r="M75" s="254"/>
      <c r="N75" s="254"/>
      <c r="P75" s="455"/>
      <c r="Q75" s="456"/>
      <c r="R75" s="456"/>
      <c r="S75" s="456"/>
      <c r="T75" s="456"/>
      <c r="U75" s="457"/>
      <c r="V75" s="458"/>
      <c r="W75" s="459"/>
      <c r="X75" s="460">
        <f t="shared" si="1"/>
        <v>0</v>
      </c>
      <c r="Y75" s="461"/>
    </row>
    <row r="76" spans="2:25" ht="42.75" customHeight="1" x14ac:dyDescent="0.2">
      <c r="B76" s="252" t="s">
        <v>638</v>
      </c>
      <c r="C76" s="449" t="s">
        <v>584</v>
      </c>
      <c r="D76" s="450"/>
      <c r="E76" s="451" t="s">
        <v>579</v>
      </c>
      <c r="F76" s="449"/>
      <c r="G76" s="451"/>
      <c r="H76" s="450"/>
      <c r="I76" s="452"/>
      <c r="J76" s="453"/>
      <c r="K76" s="453"/>
      <c r="L76" s="454"/>
      <c r="M76" s="254"/>
      <c r="N76" s="254"/>
      <c r="P76" s="455"/>
      <c r="Q76" s="456"/>
      <c r="R76" s="456"/>
      <c r="S76" s="456"/>
      <c r="T76" s="456"/>
      <c r="U76" s="457"/>
      <c r="V76" s="458"/>
      <c r="W76" s="459"/>
      <c r="X76" s="460">
        <f t="shared" si="1"/>
        <v>0</v>
      </c>
      <c r="Y76" s="461"/>
    </row>
    <row r="77" spans="2:25" ht="42.75" customHeight="1" x14ac:dyDescent="0.2">
      <c r="B77" s="252" t="s">
        <v>639</v>
      </c>
      <c r="C77" s="449" t="s">
        <v>584</v>
      </c>
      <c r="D77" s="450"/>
      <c r="E77" s="451" t="s">
        <v>579</v>
      </c>
      <c r="F77" s="449"/>
      <c r="G77" s="451"/>
      <c r="H77" s="450"/>
      <c r="I77" s="452"/>
      <c r="J77" s="453"/>
      <c r="K77" s="453"/>
      <c r="L77" s="454"/>
      <c r="M77" s="254"/>
      <c r="N77" s="254"/>
      <c r="P77" s="455"/>
      <c r="Q77" s="456"/>
      <c r="R77" s="456"/>
      <c r="S77" s="456"/>
      <c r="T77" s="456"/>
      <c r="U77" s="457"/>
      <c r="V77" s="458"/>
      <c r="W77" s="459"/>
      <c r="X77" s="460">
        <f t="shared" si="1"/>
        <v>0</v>
      </c>
      <c r="Y77" s="461"/>
    </row>
    <row r="78" spans="2:25" ht="42.75" customHeight="1" x14ac:dyDescent="0.2">
      <c r="B78" s="252" t="s">
        <v>640</v>
      </c>
      <c r="C78" s="449" t="s">
        <v>584</v>
      </c>
      <c r="D78" s="450"/>
      <c r="E78" s="451" t="s">
        <v>579</v>
      </c>
      <c r="F78" s="449"/>
      <c r="G78" s="451"/>
      <c r="H78" s="450"/>
      <c r="I78" s="452"/>
      <c r="J78" s="453"/>
      <c r="K78" s="453"/>
      <c r="L78" s="454"/>
      <c r="M78" s="254"/>
      <c r="N78" s="254"/>
      <c r="P78" s="455"/>
      <c r="Q78" s="456"/>
      <c r="R78" s="456"/>
      <c r="S78" s="456"/>
      <c r="T78" s="456"/>
      <c r="U78" s="457"/>
      <c r="V78" s="458"/>
      <c r="W78" s="459"/>
      <c r="X78" s="460">
        <f t="shared" si="0"/>
        <v>0</v>
      </c>
      <c r="Y78" s="461"/>
    </row>
    <row r="79" spans="2:25" ht="42.75" customHeight="1" x14ac:dyDescent="0.2">
      <c r="B79" s="252" t="s">
        <v>641</v>
      </c>
      <c r="C79" s="449" t="s">
        <v>584</v>
      </c>
      <c r="D79" s="450"/>
      <c r="E79" s="451" t="s">
        <v>579</v>
      </c>
      <c r="F79" s="449"/>
      <c r="G79" s="451"/>
      <c r="H79" s="450"/>
      <c r="I79" s="452"/>
      <c r="J79" s="453"/>
      <c r="K79" s="453"/>
      <c r="L79" s="454"/>
      <c r="M79" s="254"/>
      <c r="N79" s="254"/>
      <c r="P79" s="455"/>
      <c r="Q79" s="456"/>
      <c r="R79" s="456"/>
      <c r="S79" s="456"/>
      <c r="T79" s="456"/>
      <c r="U79" s="457"/>
      <c r="V79" s="458"/>
      <c r="W79" s="459"/>
      <c r="X79" s="460">
        <f t="shared" si="0"/>
        <v>0</v>
      </c>
      <c r="Y79" s="461"/>
    </row>
    <row r="80" spans="2:25" ht="42.75" customHeight="1" x14ac:dyDescent="0.2">
      <c r="B80" s="252" t="s">
        <v>641</v>
      </c>
      <c r="C80" s="449" t="s">
        <v>584</v>
      </c>
      <c r="D80" s="450"/>
      <c r="E80" s="451" t="s">
        <v>579</v>
      </c>
      <c r="F80" s="449"/>
      <c r="G80" s="451"/>
      <c r="H80" s="450"/>
      <c r="I80" s="452"/>
      <c r="J80" s="453"/>
      <c r="K80" s="453"/>
      <c r="L80" s="454"/>
      <c r="M80" s="254"/>
      <c r="N80" s="254"/>
      <c r="P80" s="455"/>
      <c r="Q80" s="456"/>
      <c r="R80" s="456"/>
      <c r="S80" s="456"/>
      <c r="T80" s="456"/>
      <c r="U80" s="457"/>
      <c r="V80" s="458"/>
      <c r="W80" s="459"/>
      <c r="X80" s="460">
        <f t="shared" si="0"/>
        <v>0</v>
      </c>
      <c r="Y80" s="461"/>
    </row>
    <row r="81" spans="2:25" ht="42.75" customHeight="1" x14ac:dyDescent="0.2">
      <c r="B81" s="252" t="s">
        <v>642</v>
      </c>
      <c r="C81" s="449" t="s">
        <v>584</v>
      </c>
      <c r="D81" s="450"/>
      <c r="E81" s="451" t="s">
        <v>579</v>
      </c>
      <c r="F81" s="449"/>
      <c r="G81" s="451"/>
      <c r="H81" s="450"/>
      <c r="I81" s="452"/>
      <c r="J81" s="453"/>
      <c r="K81" s="453"/>
      <c r="L81" s="454"/>
      <c r="M81" s="254"/>
      <c r="N81" s="254"/>
      <c r="P81" s="455"/>
      <c r="Q81" s="456"/>
      <c r="R81" s="456"/>
      <c r="S81" s="456"/>
      <c r="T81" s="456"/>
      <c r="U81" s="457"/>
      <c r="V81" s="458"/>
      <c r="W81" s="459"/>
      <c r="X81" s="460">
        <f t="shared" si="0"/>
        <v>0</v>
      </c>
      <c r="Y81" s="461"/>
    </row>
    <row r="82" spans="2:25" ht="42.75" customHeight="1" x14ac:dyDescent="0.2">
      <c r="B82" s="252" t="s">
        <v>643</v>
      </c>
      <c r="C82" s="449" t="s">
        <v>584</v>
      </c>
      <c r="D82" s="450"/>
      <c r="E82" s="451" t="s">
        <v>579</v>
      </c>
      <c r="F82" s="449"/>
      <c r="G82" s="451"/>
      <c r="H82" s="450"/>
      <c r="I82" s="452"/>
      <c r="J82" s="453"/>
      <c r="K82" s="453"/>
      <c r="L82" s="454"/>
      <c r="M82" s="254"/>
      <c r="N82" s="254"/>
      <c r="P82" s="455"/>
      <c r="Q82" s="456"/>
      <c r="R82" s="456"/>
      <c r="S82" s="456"/>
      <c r="T82" s="456"/>
      <c r="U82" s="457"/>
      <c r="V82" s="458"/>
      <c r="W82" s="459"/>
      <c r="X82" s="460">
        <f t="shared" si="0"/>
        <v>0</v>
      </c>
      <c r="Y82" s="461"/>
    </row>
    <row r="83" spans="2:25" ht="42.75" customHeight="1" x14ac:dyDescent="0.2">
      <c r="B83" s="252" t="s">
        <v>644</v>
      </c>
      <c r="C83" s="449" t="s">
        <v>584</v>
      </c>
      <c r="D83" s="450"/>
      <c r="E83" s="451" t="s">
        <v>579</v>
      </c>
      <c r="F83" s="449"/>
      <c r="G83" s="451"/>
      <c r="H83" s="450"/>
      <c r="I83" s="452"/>
      <c r="J83" s="453"/>
      <c r="K83" s="453"/>
      <c r="L83" s="454"/>
      <c r="M83" s="254"/>
      <c r="N83" s="254"/>
      <c r="P83" s="455"/>
      <c r="Q83" s="456"/>
      <c r="R83" s="456"/>
      <c r="S83" s="456"/>
      <c r="T83" s="456"/>
      <c r="U83" s="457"/>
      <c r="V83" s="458"/>
      <c r="W83" s="459"/>
      <c r="X83" s="460">
        <f t="shared" si="0"/>
        <v>0</v>
      </c>
      <c r="Y83" s="461"/>
    </row>
    <row r="84" spans="2:25" ht="42.75" customHeight="1" x14ac:dyDescent="0.2">
      <c r="B84" s="252" t="s">
        <v>645</v>
      </c>
      <c r="C84" s="449" t="s">
        <v>584</v>
      </c>
      <c r="D84" s="450"/>
      <c r="E84" s="451" t="s">
        <v>579</v>
      </c>
      <c r="F84" s="449"/>
      <c r="G84" s="451"/>
      <c r="H84" s="450"/>
      <c r="I84" s="452"/>
      <c r="J84" s="453"/>
      <c r="K84" s="453"/>
      <c r="L84" s="454"/>
      <c r="M84" s="254"/>
      <c r="N84" s="254"/>
      <c r="P84" s="455"/>
      <c r="Q84" s="456"/>
      <c r="R84" s="456"/>
      <c r="S84" s="456"/>
      <c r="T84" s="456"/>
      <c r="U84" s="457"/>
      <c r="V84" s="458"/>
      <c r="W84" s="459"/>
      <c r="X84" s="460">
        <f t="shared" si="0"/>
        <v>0</v>
      </c>
      <c r="Y84" s="461"/>
    </row>
    <row r="85" spans="2:25" ht="42.75" customHeight="1" x14ac:dyDescent="0.2">
      <c r="B85" s="252" t="s">
        <v>646</v>
      </c>
      <c r="C85" s="449" t="s">
        <v>584</v>
      </c>
      <c r="D85" s="450"/>
      <c r="E85" s="451" t="s">
        <v>579</v>
      </c>
      <c r="F85" s="449"/>
      <c r="G85" s="451"/>
      <c r="H85" s="450"/>
      <c r="I85" s="452"/>
      <c r="J85" s="453"/>
      <c r="K85" s="453"/>
      <c r="L85" s="454"/>
      <c r="M85" s="254"/>
      <c r="N85" s="254"/>
      <c r="P85" s="455"/>
      <c r="Q85" s="456"/>
      <c r="R85" s="456"/>
      <c r="S85" s="456"/>
      <c r="T85" s="456"/>
      <c r="U85" s="457"/>
      <c r="V85" s="458"/>
      <c r="W85" s="459"/>
      <c r="X85" s="460">
        <f t="shared" si="0"/>
        <v>0</v>
      </c>
      <c r="Y85" s="461"/>
    </row>
    <row r="86" spans="2:25" ht="42.75" customHeight="1" x14ac:dyDescent="0.2">
      <c r="B86" s="252" t="s">
        <v>647</v>
      </c>
      <c r="C86" s="449" t="s">
        <v>584</v>
      </c>
      <c r="D86" s="450"/>
      <c r="E86" s="451" t="s">
        <v>579</v>
      </c>
      <c r="F86" s="449"/>
      <c r="G86" s="451"/>
      <c r="H86" s="450"/>
      <c r="I86" s="452"/>
      <c r="J86" s="453"/>
      <c r="K86" s="453"/>
      <c r="L86" s="454"/>
      <c r="M86" s="254"/>
      <c r="N86" s="254"/>
      <c r="P86" s="455"/>
      <c r="Q86" s="456"/>
      <c r="R86" s="456"/>
      <c r="S86" s="456"/>
      <c r="T86" s="456"/>
      <c r="U86" s="457"/>
      <c r="V86" s="458"/>
      <c r="W86" s="459"/>
      <c r="X86" s="460">
        <f t="shared" si="0"/>
        <v>0</v>
      </c>
      <c r="Y86" s="461"/>
    </row>
    <row r="87" spans="2:25" ht="42.75" customHeight="1" x14ac:dyDescent="0.2">
      <c r="B87" s="252" t="s">
        <v>648</v>
      </c>
      <c r="C87" s="449" t="s">
        <v>584</v>
      </c>
      <c r="D87" s="450"/>
      <c r="E87" s="451" t="s">
        <v>579</v>
      </c>
      <c r="F87" s="449"/>
      <c r="G87" s="451"/>
      <c r="H87" s="450"/>
      <c r="I87" s="452"/>
      <c r="J87" s="453"/>
      <c r="K87" s="453"/>
      <c r="L87" s="454"/>
      <c r="M87" s="254"/>
      <c r="N87" s="254"/>
      <c r="P87" s="455"/>
      <c r="Q87" s="456"/>
      <c r="R87" s="456"/>
      <c r="S87" s="456"/>
      <c r="T87" s="456"/>
      <c r="U87" s="457"/>
      <c r="V87" s="458"/>
      <c r="W87" s="459"/>
      <c r="X87" s="460">
        <f t="shared" si="0"/>
        <v>0</v>
      </c>
      <c r="Y87" s="461"/>
    </row>
    <row r="88" spans="2:25" ht="42.75" customHeight="1" x14ac:dyDescent="0.2">
      <c r="B88" s="252" t="s">
        <v>649</v>
      </c>
      <c r="C88" s="449" t="s">
        <v>584</v>
      </c>
      <c r="D88" s="450"/>
      <c r="E88" s="451" t="s">
        <v>579</v>
      </c>
      <c r="F88" s="449"/>
      <c r="G88" s="451"/>
      <c r="H88" s="450"/>
      <c r="I88" s="452"/>
      <c r="J88" s="453"/>
      <c r="K88" s="453"/>
      <c r="L88" s="454"/>
      <c r="M88" s="254"/>
      <c r="N88" s="254"/>
      <c r="P88" s="455"/>
      <c r="Q88" s="456"/>
      <c r="R88" s="456"/>
      <c r="S88" s="456"/>
      <c r="T88" s="456"/>
      <c r="U88" s="457"/>
      <c r="V88" s="458"/>
      <c r="W88" s="459"/>
      <c r="X88" s="460">
        <f t="shared" ref="X88:X97" si="2">IFERROR(IF(M88="Ja",V88,V88*N88),0)</f>
        <v>0</v>
      </c>
      <c r="Y88" s="461"/>
    </row>
    <row r="89" spans="2:25" ht="42.75" customHeight="1" x14ac:dyDescent="0.2">
      <c r="B89" s="252" t="s">
        <v>650</v>
      </c>
      <c r="C89" s="449" t="s">
        <v>584</v>
      </c>
      <c r="D89" s="450"/>
      <c r="E89" s="451" t="s">
        <v>579</v>
      </c>
      <c r="F89" s="449"/>
      <c r="G89" s="451"/>
      <c r="H89" s="450"/>
      <c r="I89" s="452"/>
      <c r="J89" s="453"/>
      <c r="K89" s="453"/>
      <c r="L89" s="454"/>
      <c r="M89" s="254"/>
      <c r="N89" s="254"/>
      <c r="P89" s="455"/>
      <c r="Q89" s="456"/>
      <c r="R89" s="456"/>
      <c r="S89" s="456"/>
      <c r="T89" s="456"/>
      <c r="U89" s="457"/>
      <c r="V89" s="458"/>
      <c r="W89" s="459"/>
      <c r="X89" s="460">
        <f t="shared" si="2"/>
        <v>0</v>
      </c>
      <c r="Y89" s="461"/>
    </row>
    <row r="90" spans="2:25" ht="42.75" customHeight="1" x14ac:dyDescent="0.2">
      <c r="B90" s="252" t="s">
        <v>651</v>
      </c>
      <c r="C90" s="449" t="s">
        <v>584</v>
      </c>
      <c r="D90" s="450"/>
      <c r="E90" s="451" t="s">
        <v>579</v>
      </c>
      <c r="F90" s="449"/>
      <c r="G90" s="451"/>
      <c r="H90" s="450"/>
      <c r="I90" s="452"/>
      <c r="J90" s="453"/>
      <c r="K90" s="453"/>
      <c r="L90" s="454"/>
      <c r="M90" s="254"/>
      <c r="N90" s="254"/>
      <c r="P90" s="455"/>
      <c r="Q90" s="456"/>
      <c r="R90" s="456"/>
      <c r="S90" s="456"/>
      <c r="T90" s="456"/>
      <c r="U90" s="457"/>
      <c r="V90" s="458"/>
      <c r="W90" s="459"/>
      <c r="X90" s="460">
        <f t="shared" si="2"/>
        <v>0</v>
      </c>
      <c r="Y90" s="461"/>
    </row>
    <row r="91" spans="2:25" ht="42.75" customHeight="1" x14ac:dyDescent="0.2">
      <c r="B91" s="252" t="s">
        <v>650</v>
      </c>
      <c r="C91" s="449" t="s">
        <v>584</v>
      </c>
      <c r="D91" s="450"/>
      <c r="E91" s="451" t="s">
        <v>579</v>
      </c>
      <c r="F91" s="449"/>
      <c r="G91" s="451"/>
      <c r="H91" s="450"/>
      <c r="I91" s="452"/>
      <c r="J91" s="453"/>
      <c r="K91" s="453"/>
      <c r="L91" s="454"/>
      <c r="M91" s="254"/>
      <c r="N91" s="254"/>
      <c r="P91" s="455"/>
      <c r="Q91" s="456"/>
      <c r="R91" s="456"/>
      <c r="S91" s="456"/>
      <c r="T91" s="456"/>
      <c r="U91" s="457"/>
      <c r="V91" s="458"/>
      <c r="W91" s="459"/>
      <c r="X91" s="460">
        <f t="shared" si="2"/>
        <v>0</v>
      </c>
      <c r="Y91" s="461"/>
    </row>
    <row r="92" spans="2:25" ht="42.75" customHeight="1" x14ac:dyDescent="0.2">
      <c r="B92" s="252" t="s">
        <v>652</v>
      </c>
      <c r="C92" s="449" t="s">
        <v>584</v>
      </c>
      <c r="D92" s="450"/>
      <c r="E92" s="451" t="s">
        <v>579</v>
      </c>
      <c r="F92" s="449"/>
      <c r="G92" s="451"/>
      <c r="H92" s="450"/>
      <c r="I92" s="452"/>
      <c r="J92" s="453"/>
      <c r="K92" s="453"/>
      <c r="L92" s="454"/>
      <c r="M92" s="254"/>
      <c r="N92" s="254"/>
      <c r="P92" s="455"/>
      <c r="Q92" s="456"/>
      <c r="R92" s="456"/>
      <c r="S92" s="456"/>
      <c r="T92" s="456"/>
      <c r="U92" s="457"/>
      <c r="V92" s="458"/>
      <c r="W92" s="459"/>
      <c r="X92" s="460">
        <f t="shared" si="2"/>
        <v>0</v>
      </c>
      <c r="Y92" s="461"/>
    </row>
    <row r="93" spans="2:25" ht="42.75" customHeight="1" x14ac:dyDescent="0.2">
      <c r="B93" s="252" t="s">
        <v>653</v>
      </c>
      <c r="C93" s="449" t="s">
        <v>584</v>
      </c>
      <c r="D93" s="450"/>
      <c r="E93" s="451" t="s">
        <v>579</v>
      </c>
      <c r="F93" s="449"/>
      <c r="G93" s="451"/>
      <c r="H93" s="450"/>
      <c r="I93" s="452"/>
      <c r="J93" s="453"/>
      <c r="K93" s="453"/>
      <c r="L93" s="454"/>
      <c r="M93" s="254"/>
      <c r="N93" s="254"/>
      <c r="P93" s="455"/>
      <c r="Q93" s="456"/>
      <c r="R93" s="456"/>
      <c r="S93" s="456"/>
      <c r="T93" s="456"/>
      <c r="U93" s="457"/>
      <c r="V93" s="458"/>
      <c r="W93" s="459"/>
      <c r="X93" s="460">
        <f t="shared" si="2"/>
        <v>0</v>
      </c>
      <c r="Y93" s="461"/>
    </row>
    <row r="94" spans="2:25" ht="42.75" customHeight="1" x14ac:dyDescent="0.2">
      <c r="B94" s="252" t="s">
        <v>654</v>
      </c>
      <c r="C94" s="449" t="s">
        <v>584</v>
      </c>
      <c r="D94" s="450"/>
      <c r="E94" s="451" t="s">
        <v>579</v>
      </c>
      <c r="F94" s="449"/>
      <c r="G94" s="451"/>
      <c r="H94" s="450"/>
      <c r="I94" s="452"/>
      <c r="J94" s="453"/>
      <c r="K94" s="453"/>
      <c r="L94" s="454"/>
      <c r="M94" s="254"/>
      <c r="N94" s="254"/>
      <c r="P94" s="455"/>
      <c r="Q94" s="456"/>
      <c r="R94" s="456"/>
      <c r="S94" s="456"/>
      <c r="T94" s="456"/>
      <c r="U94" s="457"/>
      <c r="V94" s="458"/>
      <c r="W94" s="459"/>
      <c r="X94" s="460">
        <f t="shared" si="2"/>
        <v>0</v>
      </c>
      <c r="Y94" s="461"/>
    </row>
    <row r="95" spans="2:25" ht="42.75" customHeight="1" x14ac:dyDescent="0.2">
      <c r="B95" s="252" t="s">
        <v>655</v>
      </c>
      <c r="C95" s="449" t="s">
        <v>584</v>
      </c>
      <c r="D95" s="450"/>
      <c r="E95" s="451" t="s">
        <v>579</v>
      </c>
      <c r="F95" s="449"/>
      <c r="G95" s="451"/>
      <c r="H95" s="450"/>
      <c r="I95" s="452"/>
      <c r="J95" s="453"/>
      <c r="K95" s="453"/>
      <c r="L95" s="454"/>
      <c r="M95" s="254"/>
      <c r="N95" s="254"/>
      <c r="P95" s="455"/>
      <c r="Q95" s="456"/>
      <c r="R95" s="456"/>
      <c r="S95" s="456"/>
      <c r="T95" s="456"/>
      <c r="U95" s="457"/>
      <c r="V95" s="458"/>
      <c r="W95" s="459"/>
      <c r="X95" s="460">
        <f t="shared" si="2"/>
        <v>0</v>
      </c>
      <c r="Y95" s="461"/>
    </row>
    <row r="96" spans="2:25" ht="42.75" customHeight="1" x14ac:dyDescent="0.2">
      <c r="B96" s="252" t="s">
        <v>656</v>
      </c>
      <c r="C96" s="449" t="s">
        <v>584</v>
      </c>
      <c r="D96" s="450"/>
      <c r="E96" s="451" t="s">
        <v>579</v>
      </c>
      <c r="F96" s="449"/>
      <c r="G96" s="451"/>
      <c r="H96" s="450"/>
      <c r="I96" s="452"/>
      <c r="J96" s="453"/>
      <c r="K96" s="453"/>
      <c r="L96" s="454"/>
      <c r="M96" s="254"/>
      <c r="N96" s="254"/>
      <c r="P96" s="455"/>
      <c r="Q96" s="456"/>
      <c r="R96" s="456"/>
      <c r="S96" s="456"/>
      <c r="T96" s="456"/>
      <c r="U96" s="457"/>
      <c r="V96" s="458"/>
      <c r="W96" s="459"/>
      <c r="X96" s="460">
        <f t="shared" si="2"/>
        <v>0</v>
      </c>
      <c r="Y96" s="461"/>
    </row>
    <row r="97" spans="1:27" ht="42.75" customHeight="1" x14ac:dyDescent="0.2">
      <c r="B97" s="252" t="s">
        <v>657</v>
      </c>
      <c r="C97" s="449" t="s">
        <v>584</v>
      </c>
      <c r="D97" s="450"/>
      <c r="E97" s="451" t="s">
        <v>579</v>
      </c>
      <c r="F97" s="449"/>
      <c r="G97" s="451"/>
      <c r="H97" s="450"/>
      <c r="I97" s="452"/>
      <c r="J97" s="453"/>
      <c r="K97" s="453"/>
      <c r="L97" s="454"/>
      <c r="M97" s="254"/>
      <c r="N97" s="254"/>
      <c r="P97" s="455"/>
      <c r="Q97" s="456"/>
      <c r="R97" s="456"/>
      <c r="S97" s="456"/>
      <c r="T97" s="456"/>
      <c r="U97" s="457"/>
      <c r="V97" s="458"/>
      <c r="W97" s="459"/>
      <c r="X97" s="460">
        <f t="shared" si="2"/>
        <v>0</v>
      </c>
      <c r="Y97" s="461"/>
    </row>
    <row r="98" spans="1:27" ht="7.5" customHeight="1" x14ac:dyDescent="0.2">
      <c r="C98" s="1"/>
      <c r="H98" s="26"/>
      <c r="P98" s="234"/>
      <c r="Q98" s="234"/>
      <c r="R98" s="234"/>
      <c r="X98" s="235"/>
      <c r="Y98" s="235"/>
      <c r="Z98" s="34"/>
      <c r="AA98" s="34"/>
    </row>
    <row r="99" spans="1:27" ht="30.75" customHeight="1" x14ac:dyDescent="0.2">
      <c r="B99" s="266"/>
      <c r="C99" s="116"/>
      <c r="D99" s="116"/>
      <c r="E99" s="116"/>
      <c r="P99" s="234"/>
      <c r="Q99" s="234"/>
      <c r="R99" s="234"/>
      <c r="U99" s="34"/>
      <c r="V99" s="34"/>
      <c r="W99" s="249" t="s">
        <v>587</v>
      </c>
      <c r="X99" s="669">
        <f>SUM(X48:Y97)</f>
        <v>0</v>
      </c>
      <c r="Y99" s="670"/>
      <c r="Z99" s="34"/>
      <c r="AA99" s="34"/>
    </row>
    <row r="100" spans="1:27" ht="7.5" customHeight="1" x14ac:dyDescent="0.2">
      <c r="C100" s="1"/>
      <c r="H100" s="26"/>
      <c r="P100" s="64"/>
      <c r="Q100" s="64"/>
      <c r="R100" s="64"/>
      <c r="Z100" s="34"/>
      <c r="AA100" s="34"/>
    </row>
    <row r="101" spans="1:27" ht="27" hidden="1" customHeight="1" x14ac:dyDescent="0.2">
      <c r="A101" s="187"/>
      <c r="B101" s="635"/>
      <c r="C101" s="635"/>
      <c r="D101" s="635"/>
      <c r="E101" s="635"/>
      <c r="F101" s="635"/>
      <c r="J101" s="34"/>
      <c r="P101" s="34"/>
      <c r="Q101" s="34"/>
      <c r="R101" s="34"/>
      <c r="S101" s="34"/>
      <c r="T101" s="34"/>
      <c r="V101" s="194"/>
      <c r="Z101" s="34"/>
      <c r="AA101" s="34"/>
    </row>
    <row r="102" spans="1:27" ht="17.25" hidden="1" customHeight="1" x14ac:dyDescent="0.2">
      <c r="A102" s="187"/>
      <c r="B102" s="34"/>
      <c r="C102" s="34"/>
      <c r="D102" s="34"/>
      <c r="E102" s="34"/>
      <c r="F102" s="34"/>
      <c r="G102" s="34"/>
      <c r="H102" s="34"/>
      <c r="I102" s="34"/>
      <c r="J102" s="34"/>
      <c r="P102" s="34"/>
      <c r="Q102" s="34"/>
      <c r="R102" s="34"/>
      <c r="S102" s="34"/>
      <c r="T102" s="34"/>
      <c r="U102" s="475"/>
      <c r="V102" s="476"/>
      <c r="W102" s="476"/>
      <c r="X102" s="65"/>
      <c r="Y102" s="66"/>
      <c r="Z102" s="34"/>
      <c r="AA102" s="34"/>
    </row>
    <row r="103" spans="1:27" ht="96.75" hidden="1" customHeight="1" x14ac:dyDescent="0.2">
      <c r="A103" s="187"/>
      <c r="B103" s="470" t="s">
        <v>564</v>
      </c>
      <c r="C103" s="471"/>
      <c r="D103" s="472"/>
      <c r="E103" s="245" t="s">
        <v>565</v>
      </c>
      <c r="F103" s="537" t="s">
        <v>555</v>
      </c>
      <c r="G103" s="538"/>
      <c r="H103" s="538"/>
      <c r="I103" s="538"/>
      <c r="J103" s="538"/>
      <c r="K103" s="538"/>
      <c r="L103" s="539"/>
      <c r="M103" s="242" t="s">
        <v>157</v>
      </c>
      <c r="N103" s="242" t="s">
        <v>658</v>
      </c>
      <c r="P103" s="473" t="s">
        <v>285</v>
      </c>
      <c r="Q103" s="532"/>
      <c r="R103" s="532"/>
      <c r="S103" s="532"/>
      <c r="T103" s="532"/>
      <c r="U103" s="474"/>
      <c r="V103" s="533" t="s">
        <v>659</v>
      </c>
      <c r="W103" s="474"/>
      <c r="X103" s="473" t="s">
        <v>299</v>
      </c>
      <c r="Y103" s="474"/>
      <c r="Z103" s="34"/>
      <c r="AA103" s="34"/>
    </row>
    <row r="104" spans="1:27" ht="43.5" hidden="1" customHeight="1" x14ac:dyDescent="0.2">
      <c r="A104" s="187"/>
      <c r="B104" s="451" t="s">
        <v>557</v>
      </c>
      <c r="C104" s="449"/>
      <c r="D104" s="450"/>
      <c r="E104" s="244"/>
      <c r="F104" s="455"/>
      <c r="G104" s="468"/>
      <c r="H104" s="468"/>
      <c r="I104" s="468"/>
      <c r="J104" s="468"/>
      <c r="K104" s="468"/>
      <c r="L104" s="469"/>
      <c r="M104" s="247"/>
      <c r="N104" s="247"/>
      <c r="P104" s="455"/>
      <c r="Q104" s="456"/>
      <c r="R104" s="456"/>
      <c r="S104" s="456"/>
      <c r="T104" s="456"/>
      <c r="U104" s="457"/>
      <c r="V104" s="462"/>
      <c r="W104" s="463"/>
      <c r="X104" s="466">
        <f>IFERROR(IF(M104="Ja",V104,V104*N104),"")</f>
        <v>0</v>
      </c>
      <c r="Y104" s="467"/>
      <c r="Z104" s="34"/>
      <c r="AA104" s="34"/>
    </row>
    <row r="105" spans="1:27" ht="15.75" hidden="1" customHeight="1" x14ac:dyDescent="0.2">
      <c r="A105" s="187"/>
      <c r="B105" s="246"/>
      <c r="C105" s="246"/>
      <c r="D105" s="246"/>
      <c r="E105" s="34"/>
      <c r="F105" s="246"/>
      <c r="G105" s="246"/>
      <c r="H105" s="246"/>
      <c r="I105" s="246"/>
      <c r="J105" s="246"/>
      <c r="K105" s="39"/>
      <c r="L105" s="39"/>
      <c r="P105" s="34"/>
      <c r="Q105" s="34"/>
      <c r="R105" s="34"/>
      <c r="S105" s="34"/>
      <c r="T105" s="34"/>
      <c r="U105" s="475"/>
      <c r="V105" s="476"/>
      <c r="W105" s="476"/>
      <c r="X105" s="65"/>
      <c r="Y105" s="66"/>
      <c r="Z105" s="34"/>
      <c r="AA105" s="34"/>
    </row>
    <row r="106" spans="1:27" ht="43.5" hidden="1" customHeight="1" x14ac:dyDescent="0.2">
      <c r="A106" s="187"/>
      <c r="B106" s="451" t="s">
        <v>558</v>
      </c>
      <c r="C106" s="449"/>
      <c r="D106" s="450"/>
      <c r="E106" s="244"/>
      <c r="F106" s="455"/>
      <c r="G106" s="468"/>
      <c r="H106" s="468"/>
      <c r="I106" s="468"/>
      <c r="J106" s="468"/>
      <c r="K106" s="468"/>
      <c r="L106" s="469"/>
      <c r="M106" s="247"/>
      <c r="N106" s="247"/>
      <c r="P106" s="455"/>
      <c r="Q106" s="456"/>
      <c r="R106" s="456"/>
      <c r="S106" s="456"/>
      <c r="T106" s="456"/>
      <c r="U106" s="457"/>
      <c r="V106" s="462"/>
      <c r="W106" s="463"/>
      <c r="X106" s="466">
        <f>IFERROR(IF(M106="Ja",V106,V106*N106),"")</f>
        <v>0</v>
      </c>
      <c r="Y106" s="467"/>
      <c r="Z106" s="34"/>
      <c r="AA106" s="34"/>
    </row>
    <row r="107" spans="1:27" ht="15.95" hidden="1" customHeight="1" x14ac:dyDescent="0.2">
      <c r="A107" s="187"/>
      <c r="B107" s="246"/>
      <c r="C107" s="246"/>
      <c r="D107" s="246"/>
      <c r="E107" s="34"/>
      <c r="F107" s="246"/>
      <c r="G107" s="246"/>
      <c r="H107" s="246"/>
      <c r="I107" s="246"/>
      <c r="J107" s="246"/>
      <c r="K107" s="39"/>
      <c r="L107" s="39"/>
      <c r="P107" s="34"/>
      <c r="Q107" s="34"/>
      <c r="R107" s="34"/>
      <c r="S107" s="34"/>
      <c r="T107" s="34"/>
      <c r="U107" s="475"/>
      <c r="V107" s="476"/>
      <c r="W107" s="476"/>
      <c r="X107" s="65"/>
      <c r="Y107" s="66"/>
      <c r="Z107" s="34"/>
      <c r="AA107" s="34"/>
    </row>
    <row r="108" spans="1:27" ht="43.5" hidden="1" customHeight="1" x14ac:dyDescent="0.2">
      <c r="A108" s="187"/>
      <c r="B108" s="451" t="s">
        <v>559</v>
      </c>
      <c r="C108" s="449"/>
      <c r="D108" s="450"/>
      <c r="E108" s="244"/>
      <c r="F108" s="455"/>
      <c r="G108" s="468"/>
      <c r="H108" s="468"/>
      <c r="I108" s="468"/>
      <c r="J108" s="468"/>
      <c r="K108" s="468"/>
      <c r="L108" s="469"/>
      <c r="M108" s="247"/>
      <c r="N108" s="247"/>
      <c r="P108" s="455"/>
      <c r="Q108" s="456"/>
      <c r="R108" s="456"/>
      <c r="S108" s="456"/>
      <c r="T108" s="456"/>
      <c r="U108" s="457"/>
      <c r="V108" s="462"/>
      <c r="W108" s="463"/>
      <c r="X108" s="466">
        <f>IFERROR(IF(M108="Ja",V108,V108*N108),"")</f>
        <v>0</v>
      </c>
      <c r="Y108" s="467"/>
      <c r="Z108" s="34"/>
      <c r="AA108" s="34"/>
    </row>
    <row r="109" spans="1:27" ht="15.95" hidden="1" customHeight="1" x14ac:dyDescent="0.2">
      <c r="A109" s="187"/>
      <c r="B109" s="246"/>
      <c r="C109" s="246"/>
      <c r="D109" s="246"/>
      <c r="E109" s="34"/>
      <c r="F109" s="246"/>
      <c r="G109" s="246"/>
      <c r="H109" s="246"/>
      <c r="I109" s="246"/>
      <c r="J109" s="246"/>
      <c r="K109" s="39"/>
      <c r="L109" s="39"/>
      <c r="P109" s="34"/>
      <c r="Q109" s="34"/>
      <c r="R109" s="34"/>
      <c r="S109" s="34"/>
      <c r="T109" s="34"/>
      <c r="U109" s="475"/>
      <c r="V109" s="476"/>
      <c r="W109" s="476"/>
      <c r="X109" s="65"/>
      <c r="Y109" s="66"/>
      <c r="Z109" s="34"/>
      <c r="AA109" s="34"/>
    </row>
    <row r="110" spans="1:27" ht="43.5" hidden="1" customHeight="1" x14ac:dyDescent="0.2">
      <c r="A110" s="187"/>
      <c r="B110" s="451" t="s">
        <v>560</v>
      </c>
      <c r="C110" s="449"/>
      <c r="D110" s="450"/>
      <c r="E110" s="244"/>
      <c r="F110" s="455"/>
      <c r="G110" s="468"/>
      <c r="H110" s="468"/>
      <c r="I110" s="468"/>
      <c r="J110" s="468"/>
      <c r="K110" s="468"/>
      <c r="L110" s="469"/>
      <c r="M110" s="247"/>
      <c r="N110" s="247"/>
      <c r="P110" s="455"/>
      <c r="Q110" s="456"/>
      <c r="R110" s="456"/>
      <c r="S110" s="456"/>
      <c r="T110" s="456"/>
      <c r="U110" s="457"/>
      <c r="V110" s="462"/>
      <c r="W110" s="463"/>
      <c r="X110" s="466">
        <f>IFERROR(IF(M110="Ja",V110,V110*N110),"")</f>
        <v>0</v>
      </c>
      <c r="Y110" s="467"/>
      <c r="Z110" s="34"/>
      <c r="AA110" s="34"/>
    </row>
    <row r="111" spans="1:27" ht="15.95" hidden="1" customHeight="1" x14ac:dyDescent="0.2">
      <c r="A111" s="187"/>
      <c r="B111" s="246"/>
      <c r="C111" s="246"/>
      <c r="D111" s="246"/>
      <c r="E111" s="34"/>
      <c r="F111" s="246"/>
      <c r="G111" s="246"/>
      <c r="H111" s="246"/>
      <c r="I111" s="246"/>
      <c r="J111" s="246"/>
      <c r="K111" s="39"/>
      <c r="L111" s="39"/>
      <c r="P111" s="34"/>
      <c r="Q111" s="34"/>
      <c r="R111" s="34"/>
      <c r="S111" s="34"/>
      <c r="T111" s="34"/>
      <c r="U111" s="528"/>
      <c r="V111" s="529"/>
      <c r="W111" s="529"/>
      <c r="X111" s="65"/>
      <c r="Y111" s="66"/>
      <c r="Z111" s="34"/>
      <c r="AA111" s="34"/>
    </row>
    <row r="112" spans="1:27" ht="43.5" hidden="1" customHeight="1" x14ac:dyDescent="0.2">
      <c r="A112" s="187"/>
      <c r="B112" s="451" t="s">
        <v>561</v>
      </c>
      <c r="C112" s="449"/>
      <c r="D112" s="450"/>
      <c r="E112" s="244"/>
      <c r="F112" s="455"/>
      <c r="G112" s="468"/>
      <c r="H112" s="468"/>
      <c r="I112" s="468"/>
      <c r="J112" s="468"/>
      <c r="K112" s="468"/>
      <c r="L112" s="469"/>
      <c r="M112" s="247"/>
      <c r="N112" s="247"/>
      <c r="P112" s="455"/>
      <c r="Q112" s="456"/>
      <c r="R112" s="456"/>
      <c r="S112" s="456"/>
      <c r="T112" s="456"/>
      <c r="U112" s="457"/>
      <c r="V112" s="462"/>
      <c r="W112" s="463"/>
      <c r="X112" s="466">
        <f>IFERROR(IF(M112="Ja",V112,V112*N112),"")</f>
        <v>0</v>
      </c>
      <c r="Y112" s="467"/>
      <c r="Z112" s="34"/>
      <c r="AA112" s="34"/>
    </row>
    <row r="113" spans="1:44" ht="15.95" hidden="1" customHeight="1" x14ac:dyDescent="0.2">
      <c r="A113" s="187"/>
      <c r="B113" s="246"/>
      <c r="C113" s="246"/>
      <c r="D113" s="246"/>
      <c r="E113" s="34"/>
      <c r="F113" s="246"/>
      <c r="G113" s="246"/>
      <c r="H113" s="246"/>
      <c r="I113" s="246"/>
      <c r="J113" s="246"/>
      <c r="K113" s="39"/>
      <c r="L113" s="39"/>
      <c r="P113" s="34"/>
      <c r="Q113" s="34"/>
      <c r="R113" s="34"/>
      <c r="S113" s="34"/>
      <c r="T113" s="34"/>
      <c r="U113" s="475"/>
      <c r="V113" s="476"/>
      <c r="W113" s="476"/>
      <c r="X113" s="65"/>
      <c r="Y113" s="66"/>
      <c r="Z113" s="34"/>
      <c r="AA113" s="34"/>
    </row>
    <row r="114" spans="1:44" ht="43.5" hidden="1" customHeight="1" x14ac:dyDescent="0.2">
      <c r="A114" s="187"/>
      <c r="B114" s="451" t="s">
        <v>562</v>
      </c>
      <c r="C114" s="449"/>
      <c r="D114" s="450"/>
      <c r="E114" s="244"/>
      <c r="F114" s="455"/>
      <c r="G114" s="468"/>
      <c r="H114" s="468"/>
      <c r="I114" s="468"/>
      <c r="J114" s="468"/>
      <c r="K114" s="468"/>
      <c r="L114" s="469"/>
      <c r="M114" s="247"/>
      <c r="N114" s="247"/>
      <c r="P114" s="455"/>
      <c r="Q114" s="456"/>
      <c r="R114" s="456"/>
      <c r="S114" s="456"/>
      <c r="T114" s="456"/>
      <c r="U114" s="457"/>
      <c r="V114" s="462"/>
      <c r="W114" s="463"/>
      <c r="X114" s="466">
        <f>IFERROR(IF(M114="Ja",V114,V114*N114),"")</f>
        <v>0</v>
      </c>
      <c r="Y114" s="467"/>
      <c r="Z114" s="34"/>
      <c r="AA114" s="34"/>
    </row>
    <row r="115" spans="1:44" ht="15.95" hidden="1" customHeight="1" x14ac:dyDescent="0.2">
      <c r="A115" s="187"/>
      <c r="B115" s="246"/>
      <c r="C115" s="246"/>
      <c r="D115" s="246"/>
      <c r="E115" s="34"/>
      <c r="F115" s="246"/>
      <c r="G115" s="246"/>
      <c r="H115" s="246"/>
      <c r="I115" s="246"/>
      <c r="J115" s="246"/>
      <c r="K115" s="39"/>
      <c r="L115" s="39"/>
      <c r="P115" s="34"/>
      <c r="Q115" s="34"/>
      <c r="R115" s="34"/>
      <c r="S115" s="34"/>
      <c r="T115" s="34"/>
      <c r="U115" s="475"/>
      <c r="V115" s="476"/>
      <c r="W115" s="476"/>
      <c r="X115" s="65"/>
      <c r="Y115" s="66"/>
      <c r="Z115" s="34"/>
      <c r="AA115" s="34"/>
    </row>
    <row r="116" spans="1:44" ht="43.5" hidden="1" customHeight="1" x14ac:dyDescent="0.2">
      <c r="A116" s="187"/>
      <c r="B116" s="451" t="s">
        <v>563</v>
      </c>
      <c r="C116" s="449"/>
      <c r="D116" s="450"/>
      <c r="E116" s="244"/>
      <c r="F116" s="455"/>
      <c r="G116" s="468"/>
      <c r="H116" s="468"/>
      <c r="I116" s="468"/>
      <c r="J116" s="468"/>
      <c r="K116" s="468"/>
      <c r="L116" s="469"/>
      <c r="M116" s="247"/>
      <c r="N116" s="247"/>
      <c r="P116" s="455"/>
      <c r="Q116" s="456"/>
      <c r="R116" s="456"/>
      <c r="S116" s="456"/>
      <c r="T116" s="456"/>
      <c r="U116" s="457"/>
      <c r="V116" s="462"/>
      <c r="W116" s="463"/>
      <c r="X116" s="466">
        <f>IFERROR(IF(M116="Ja",V116,V116*N116),"")</f>
        <v>0</v>
      </c>
      <c r="Y116" s="467"/>
      <c r="Z116" s="34"/>
      <c r="AA116" s="34"/>
    </row>
    <row r="117" spans="1:44" ht="17.25" hidden="1" customHeight="1" x14ac:dyDescent="0.2">
      <c r="A117" s="187"/>
      <c r="B117" s="34"/>
      <c r="C117" s="34"/>
      <c r="D117" s="34"/>
      <c r="E117" s="34"/>
      <c r="F117" s="34"/>
      <c r="G117" s="34"/>
      <c r="H117" s="34"/>
      <c r="I117" s="34"/>
      <c r="J117" s="34"/>
      <c r="P117" s="34"/>
      <c r="Q117" s="34"/>
      <c r="R117" s="34"/>
      <c r="S117" s="232"/>
      <c r="T117" s="232"/>
      <c r="U117" s="638"/>
      <c r="V117" s="638"/>
      <c r="W117" s="638"/>
      <c r="X117" s="65"/>
      <c r="Y117" s="248"/>
      <c r="Z117" s="232"/>
      <c r="AA117" s="34"/>
    </row>
    <row r="118" spans="1:44" ht="30.75" hidden="1" customHeight="1" x14ac:dyDescent="0.2">
      <c r="A118" s="187"/>
      <c r="B118" s="34"/>
      <c r="C118" s="34"/>
      <c r="D118" s="34"/>
      <c r="E118" s="34"/>
      <c r="F118" s="34"/>
      <c r="G118" s="34"/>
      <c r="H118" s="34"/>
      <c r="I118" s="34"/>
      <c r="J118" s="34"/>
      <c r="P118" s="34"/>
      <c r="Q118" s="34"/>
      <c r="R118" s="34"/>
      <c r="S118" s="232"/>
      <c r="T118" s="232"/>
      <c r="W118" s="249" t="s">
        <v>566</v>
      </c>
      <c r="X118" s="464">
        <f>SUM(X104:Y116)</f>
        <v>0</v>
      </c>
      <c r="Y118" s="465"/>
      <c r="Z118" s="232"/>
      <c r="AA118" s="34"/>
    </row>
    <row r="119" spans="1:44" ht="13.5" hidden="1" customHeight="1" x14ac:dyDescent="0.2">
      <c r="A119" s="187"/>
      <c r="B119" s="34"/>
      <c r="C119" s="34"/>
      <c r="D119" s="34"/>
      <c r="E119" s="34"/>
      <c r="F119" s="34"/>
      <c r="G119" s="34"/>
      <c r="H119" s="34"/>
      <c r="I119" s="34"/>
      <c r="J119" s="34"/>
      <c r="P119" s="34"/>
      <c r="Q119" s="34"/>
      <c r="R119" s="34"/>
      <c r="S119" s="232"/>
      <c r="T119" s="232"/>
      <c r="X119" s="65"/>
      <c r="Y119" s="248"/>
      <c r="Z119" s="232"/>
      <c r="AA119" s="34"/>
    </row>
    <row r="120" spans="1:44" ht="32.25" customHeight="1" x14ac:dyDescent="0.2">
      <c r="A120" s="187"/>
      <c r="B120" s="34"/>
      <c r="C120" s="34"/>
      <c r="D120" s="34"/>
      <c r="E120" s="34"/>
      <c r="F120" s="34"/>
      <c r="G120" s="34"/>
      <c r="H120" s="34"/>
      <c r="I120" s="34"/>
      <c r="J120" s="34"/>
      <c r="P120" s="34"/>
      <c r="Q120" s="34"/>
      <c r="R120" s="34"/>
      <c r="S120" s="232"/>
      <c r="T120" s="232"/>
      <c r="W120" s="65" t="s">
        <v>100</v>
      </c>
      <c r="X120" s="464">
        <f>X99</f>
        <v>0</v>
      </c>
      <c r="Y120" s="465"/>
      <c r="Z120" s="232"/>
      <c r="AA120" s="34"/>
    </row>
    <row r="121" spans="1:44" ht="32.25" customHeight="1" x14ac:dyDescent="0.2">
      <c r="A121" s="187"/>
      <c r="B121" s="34"/>
      <c r="C121" s="34"/>
      <c r="D121" s="34"/>
      <c r="E121" s="34"/>
      <c r="F121" s="34"/>
      <c r="G121" s="34"/>
      <c r="H121" s="34"/>
      <c r="I121" s="34"/>
      <c r="J121" s="34"/>
      <c r="P121" s="34"/>
      <c r="Q121" s="34"/>
      <c r="R121" s="34"/>
      <c r="S121" s="232"/>
      <c r="T121" s="232"/>
      <c r="Z121" s="232"/>
      <c r="AA121" s="34"/>
    </row>
    <row r="122" spans="1:44" ht="19.5" customHeight="1" x14ac:dyDescent="0.2">
      <c r="B122" s="50" t="s">
        <v>154</v>
      </c>
      <c r="F122" s="45"/>
      <c r="K122" s="50"/>
      <c r="N122" s="45"/>
      <c r="AF122" s="55"/>
      <c r="AG122" s="55"/>
      <c r="AH122" s="55"/>
      <c r="AI122" s="55"/>
      <c r="AJ122" s="55"/>
      <c r="AK122" s="55"/>
      <c r="AL122" s="55"/>
      <c r="AM122" s="55"/>
      <c r="AN122" s="55"/>
      <c r="AO122" s="55"/>
      <c r="AP122" s="55"/>
      <c r="AQ122" s="55"/>
      <c r="AR122" s="55"/>
    </row>
    <row r="123" spans="1:44" ht="28.5" customHeight="1" x14ac:dyDescent="0.2">
      <c r="A123" s="187"/>
      <c r="B123" s="634" t="s">
        <v>306</v>
      </c>
      <c r="C123" s="634"/>
      <c r="D123" s="634"/>
      <c r="E123" s="634"/>
      <c r="F123" s="634"/>
      <c r="G123" s="634"/>
      <c r="H123" s="634"/>
      <c r="I123" s="634"/>
      <c r="J123" s="634"/>
      <c r="M123" s="227"/>
      <c r="N123" s="39"/>
      <c r="P123" s="34"/>
      <c r="Q123" s="34"/>
      <c r="R123" s="34"/>
      <c r="S123" s="232"/>
      <c r="T123" s="232"/>
      <c r="U123" s="232"/>
      <c r="V123" s="232"/>
      <c r="W123" s="232"/>
      <c r="X123" s="65"/>
      <c r="Y123" s="248"/>
      <c r="Z123" s="232"/>
      <c r="AA123" s="34"/>
    </row>
    <row r="124" spans="1:44" ht="24.75" hidden="1" customHeight="1" x14ac:dyDescent="0.2">
      <c r="A124" s="191"/>
      <c r="B124" s="512" t="s">
        <v>292</v>
      </c>
      <c r="C124" s="513"/>
      <c r="D124" s="513"/>
      <c r="E124" s="513"/>
      <c r="F124" s="513"/>
      <c r="G124" s="513"/>
      <c r="H124" s="513"/>
      <c r="I124" s="513"/>
      <c r="J124" s="514"/>
      <c r="K124" s="45" t="s">
        <v>301</v>
      </c>
      <c r="L124" s="39"/>
      <c r="M124" s="39"/>
      <c r="N124" s="39"/>
      <c r="P124" s="34"/>
      <c r="Q124" s="34"/>
      <c r="R124" s="34"/>
      <c r="S124" s="34"/>
      <c r="T124" s="34"/>
      <c r="U124" s="34"/>
      <c r="V124" s="34"/>
      <c r="W124" s="34"/>
      <c r="X124" s="65"/>
      <c r="Y124" s="66"/>
      <c r="Z124" s="34"/>
      <c r="AA124" s="34"/>
    </row>
    <row r="125" spans="1:44" ht="17.25" customHeight="1" x14ac:dyDescent="0.2">
      <c r="A125" s="187">
        <v>1</v>
      </c>
      <c r="B125" s="35"/>
      <c r="C125" s="35"/>
      <c r="D125" s="35"/>
      <c r="E125" s="35"/>
      <c r="F125" s="10"/>
      <c r="G125" s="35"/>
      <c r="H125" s="35"/>
      <c r="I125" s="35"/>
      <c r="J125" s="34"/>
      <c r="P125" s="34"/>
      <c r="Q125" s="34"/>
      <c r="R125" s="34"/>
      <c r="S125" s="34"/>
      <c r="T125" s="34"/>
      <c r="V125" s="34"/>
      <c r="W125" s="34"/>
      <c r="X125" s="65"/>
      <c r="Y125" s="66"/>
      <c r="Z125" s="34"/>
      <c r="AA125" s="34"/>
    </row>
    <row r="126" spans="1:44" ht="17.25" customHeight="1" x14ac:dyDescent="0.2">
      <c r="A126" s="187">
        <v>1</v>
      </c>
      <c r="E126" s="511"/>
      <c r="F126" s="511"/>
      <c r="G126" s="511"/>
      <c r="H126" s="511"/>
      <c r="I126" s="511"/>
      <c r="J126" s="34"/>
      <c r="K126" s="45"/>
      <c r="P126" s="34"/>
      <c r="Q126" s="34"/>
      <c r="R126" s="34"/>
      <c r="S126" s="34"/>
      <c r="T126" s="34"/>
      <c r="U126" s="34"/>
      <c r="V126" s="34"/>
      <c r="W126" s="34"/>
      <c r="X126" s="65"/>
      <c r="Y126" s="66"/>
      <c r="AA126" s="34"/>
      <c r="AB126" s="34"/>
    </row>
    <row r="127" spans="1:44" ht="8.25" customHeight="1" x14ac:dyDescent="0.2">
      <c r="A127" s="187">
        <v>1</v>
      </c>
      <c r="J127" s="34"/>
      <c r="P127" s="34"/>
      <c r="Q127" s="34"/>
      <c r="R127" s="34"/>
      <c r="S127" s="34"/>
      <c r="T127" s="34"/>
      <c r="U127" s="34"/>
      <c r="V127" s="34"/>
      <c r="W127" s="34"/>
      <c r="X127" s="65"/>
      <c r="Y127" s="66"/>
      <c r="AA127" s="34"/>
      <c r="AB127" s="34"/>
    </row>
    <row r="128" spans="1:44" ht="45.75" customHeight="1" x14ac:dyDescent="0.2">
      <c r="A128" s="187">
        <v>1</v>
      </c>
      <c r="B128" s="363" t="s">
        <v>718</v>
      </c>
      <c r="C128" s="363"/>
      <c r="D128" s="363"/>
      <c r="L128" s="439" t="s">
        <v>733</v>
      </c>
      <c r="M128" s="440"/>
      <c r="N128" s="441"/>
      <c r="P128" s="34"/>
      <c r="Q128" s="34"/>
      <c r="R128" s="34"/>
      <c r="S128" s="34"/>
      <c r="T128" s="34"/>
      <c r="U128" s="34"/>
      <c r="V128" s="34"/>
      <c r="W128" s="34"/>
      <c r="X128" s="65"/>
      <c r="Y128" s="66"/>
      <c r="Z128" s="34"/>
      <c r="AA128" s="34"/>
    </row>
    <row r="129" spans="1:34" ht="45.75" customHeight="1" x14ac:dyDescent="0.2">
      <c r="A129" s="187">
        <v>1</v>
      </c>
      <c r="B129" s="507"/>
      <c r="C129" s="508"/>
      <c r="D129" s="508"/>
      <c r="E129" s="508"/>
      <c r="F129" s="508"/>
      <c r="G129" s="508"/>
      <c r="H129" s="508"/>
      <c r="I129" s="508"/>
      <c r="J129" s="508"/>
      <c r="L129" s="442"/>
      <c r="M129" s="376"/>
      <c r="N129" s="443"/>
      <c r="P129" s="34"/>
      <c r="Q129" s="34"/>
      <c r="R129" s="34"/>
      <c r="S129" s="34"/>
      <c r="T129" s="34"/>
      <c r="U129" s="34"/>
      <c r="V129" s="34"/>
      <c r="W129" s="34"/>
      <c r="X129" s="65"/>
      <c r="Y129" s="66"/>
      <c r="Z129" s="34"/>
      <c r="AA129" s="34"/>
    </row>
    <row r="130" spans="1:34" ht="18.75" customHeight="1" x14ac:dyDescent="0.2">
      <c r="A130" s="187"/>
      <c r="B130" s="523" t="s">
        <v>300</v>
      </c>
      <c r="C130" s="524"/>
      <c r="D130" s="524"/>
      <c r="E130" s="524"/>
      <c r="F130" s="524"/>
      <c r="G130" s="524"/>
      <c r="H130" s="524"/>
      <c r="I130" s="524"/>
      <c r="J130" s="524"/>
      <c r="L130" s="444"/>
      <c r="M130" s="445"/>
      <c r="N130" s="446"/>
      <c r="O130" s="110"/>
      <c r="P130" s="110"/>
      <c r="Q130" s="34"/>
      <c r="R130" s="34"/>
      <c r="S130" s="34"/>
      <c r="T130" s="34"/>
      <c r="U130" s="34"/>
      <c r="V130" s="34"/>
      <c r="W130" s="34"/>
      <c r="X130" s="65"/>
      <c r="Y130" s="66"/>
      <c r="Z130" s="34"/>
      <c r="AA130" s="34"/>
    </row>
    <row r="131" spans="1:34" ht="25.5" customHeight="1" x14ac:dyDescent="0.2">
      <c r="A131" s="187"/>
      <c r="B131" s="515" t="s">
        <v>304</v>
      </c>
      <c r="C131" s="516"/>
      <c r="D131" s="516"/>
      <c r="E131" s="516"/>
      <c r="F131" s="516"/>
      <c r="G131" s="516"/>
      <c r="H131" s="516"/>
      <c r="I131" s="516"/>
      <c r="J131" s="517"/>
      <c r="L131" s="54"/>
      <c r="M131" s="54"/>
      <c r="N131" s="54"/>
      <c r="O131" s="110"/>
      <c r="P131" s="110"/>
      <c r="Q131" s="34"/>
      <c r="R131" s="34"/>
      <c r="S131" s="34"/>
      <c r="T131" s="34"/>
      <c r="U131" s="34"/>
      <c r="V131" s="34"/>
      <c r="W131" s="34"/>
      <c r="X131" s="65"/>
      <c r="Y131" s="66"/>
      <c r="Z131" s="34"/>
      <c r="AA131" s="34"/>
    </row>
    <row r="132" spans="1:34" ht="17.25" customHeight="1" x14ac:dyDescent="0.2">
      <c r="A132" s="187"/>
      <c r="B132" s="518"/>
      <c r="C132" s="519"/>
      <c r="D132" s="519"/>
      <c r="E132" s="519"/>
      <c r="F132" s="519"/>
      <c r="G132" s="519"/>
      <c r="H132" s="519"/>
      <c r="I132" s="519"/>
      <c r="J132" s="520"/>
      <c r="K132" s="509"/>
      <c r="L132" s="658"/>
      <c r="M132" s="622"/>
      <c r="N132" s="622"/>
      <c r="P132" s="34"/>
      <c r="Q132" s="34"/>
      <c r="R132" s="34"/>
      <c r="S132" s="34"/>
      <c r="T132" s="34"/>
      <c r="U132" s="34"/>
      <c r="V132" s="34"/>
      <c r="W132" s="34"/>
      <c r="X132" s="65"/>
      <c r="Y132" s="66"/>
      <c r="Z132" s="34"/>
      <c r="AA132" s="34"/>
    </row>
    <row r="133" spans="1:34" ht="17.25" customHeight="1" x14ac:dyDescent="0.2">
      <c r="A133" s="187"/>
      <c r="B133" s="228"/>
      <c r="K133" s="509"/>
      <c r="L133" s="658"/>
      <c r="M133" s="622"/>
      <c r="N133" s="622"/>
      <c r="P133" s="34"/>
      <c r="Q133" s="34"/>
      <c r="R133" s="34"/>
      <c r="S133" s="34"/>
      <c r="T133" s="34"/>
      <c r="U133" s="34"/>
      <c r="V133" s="34"/>
      <c r="W133" s="34"/>
      <c r="X133" s="65"/>
      <c r="Y133" s="66"/>
      <c r="Z133" s="34"/>
      <c r="AA133" s="34"/>
    </row>
    <row r="134" spans="1:34" ht="20.25" customHeight="1" x14ac:dyDescent="0.2">
      <c r="A134" s="187"/>
      <c r="B134" s="503" t="s">
        <v>155</v>
      </c>
      <c r="C134" s="503"/>
      <c r="D134" s="503"/>
      <c r="E134" s="503"/>
      <c r="F134" s="503"/>
      <c r="G134" s="45"/>
      <c r="J134" s="34"/>
      <c r="K134" s="509"/>
      <c r="L134" s="622"/>
      <c r="M134" s="622"/>
      <c r="N134" s="622"/>
      <c r="P134" s="50" t="s">
        <v>33</v>
      </c>
      <c r="X134" s="65"/>
      <c r="Y134" s="66"/>
      <c r="Z134" s="34"/>
      <c r="AA134" s="34"/>
    </row>
    <row r="135" spans="1:34" ht="15.75" customHeight="1" x14ac:dyDescent="0.2">
      <c r="A135" s="187"/>
      <c r="B135" s="667" t="s">
        <v>289</v>
      </c>
      <c r="C135" s="667"/>
      <c r="D135" s="667"/>
      <c r="E135" s="668"/>
      <c r="F135" s="196"/>
      <c r="G135" s="10"/>
      <c r="H135" s="10"/>
      <c r="I135" s="10"/>
      <c r="J135" s="34"/>
      <c r="K135" s="510"/>
      <c r="L135" s="197"/>
      <c r="M135" s="195"/>
      <c r="N135" s="193"/>
      <c r="P135" s="30"/>
      <c r="X135" s="65"/>
      <c r="Y135" s="66"/>
      <c r="Z135" s="34"/>
      <c r="AA135" s="34"/>
    </row>
    <row r="136" spans="1:34" ht="99" customHeight="1" x14ac:dyDescent="0.2">
      <c r="A136" s="187"/>
      <c r="B136" s="632" t="s">
        <v>576</v>
      </c>
      <c r="C136" s="633"/>
      <c r="D136" s="504" t="s">
        <v>549</v>
      </c>
      <c r="E136" s="505"/>
      <c r="F136" s="505"/>
      <c r="G136" s="506"/>
      <c r="H136" s="504" t="s">
        <v>291</v>
      </c>
      <c r="I136" s="636"/>
      <c r="J136" s="636"/>
      <c r="K136" s="636"/>
      <c r="L136" s="636"/>
      <c r="M136" s="636"/>
      <c r="N136" s="637"/>
      <c r="P136" s="233" t="s">
        <v>548</v>
      </c>
      <c r="Q136" s="659" t="s">
        <v>547</v>
      </c>
      <c r="R136" s="660"/>
      <c r="S136" s="660"/>
      <c r="T136" s="660"/>
      <c r="U136" s="660"/>
      <c r="V136" s="660"/>
      <c r="W136" s="660"/>
      <c r="X136" s="661"/>
      <c r="Y136" s="108"/>
      <c r="Z136" s="107"/>
      <c r="AA136" s="109"/>
      <c r="AB136" s="109"/>
    </row>
    <row r="137" spans="1:34" ht="42.75" customHeight="1" x14ac:dyDescent="0.2">
      <c r="A137" s="187"/>
      <c r="B137" s="521" t="s">
        <v>612</v>
      </c>
      <c r="C137" s="522"/>
      <c r="D137" s="525"/>
      <c r="E137" s="526"/>
      <c r="F137" s="526"/>
      <c r="G137" s="527"/>
      <c r="H137" s="664"/>
      <c r="I137" s="665"/>
      <c r="J137" s="665"/>
      <c r="K137" s="665"/>
      <c r="L137" s="665"/>
      <c r="M137" s="665"/>
      <c r="N137" s="666"/>
      <c r="O137" s="71"/>
      <c r="P137" s="268"/>
      <c r="Q137" s="662"/>
      <c r="R137" s="662"/>
      <c r="S137" s="662"/>
      <c r="T137" s="662"/>
      <c r="U137" s="662"/>
      <c r="V137" s="662"/>
      <c r="W137" s="662"/>
      <c r="X137" s="663"/>
      <c r="Y137" s="71"/>
      <c r="Z137" s="71"/>
      <c r="AA137" s="71" t="b">
        <f>IF(OR(LEFT(B137,4)="Välj",B137=""),FALSE,TRUE)</f>
        <v>0</v>
      </c>
      <c r="AB137" s="71" t="b">
        <f>IF(P137&lt;&gt;"",TRUE,FALSE)</f>
        <v>0</v>
      </c>
      <c r="AH137" s="62" t="b">
        <f>IF(AND(AA137=TRUE,AB137=TRUE),FALSE,IF(AND(AA137=FALSE,AB137=FALSE),FALSE,TRUE))</f>
        <v>0</v>
      </c>
    </row>
    <row r="138" spans="1:34" ht="42.75" customHeight="1" x14ac:dyDescent="0.2">
      <c r="A138" s="187"/>
      <c r="B138" s="521" t="s">
        <v>612</v>
      </c>
      <c r="C138" s="522"/>
      <c r="D138" s="525"/>
      <c r="E138" s="526"/>
      <c r="F138" s="526"/>
      <c r="G138" s="527"/>
      <c r="H138" s="664"/>
      <c r="I138" s="665"/>
      <c r="J138" s="665"/>
      <c r="K138" s="665"/>
      <c r="L138" s="665"/>
      <c r="M138" s="665"/>
      <c r="N138" s="666"/>
      <c r="O138" s="71"/>
      <c r="P138" s="268"/>
      <c r="Q138" s="662"/>
      <c r="R138" s="662"/>
      <c r="S138" s="662"/>
      <c r="T138" s="662"/>
      <c r="U138" s="662"/>
      <c r="V138" s="662"/>
      <c r="W138" s="662"/>
      <c r="X138" s="663"/>
      <c r="Y138" s="71"/>
      <c r="Z138" s="71"/>
      <c r="AA138" s="71" t="b">
        <f t="shared" ref="AA138:AA159" si="3">IF(OR(LEFT(B138,4)="Välj",B138=""),FALSE,TRUE)</f>
        <v>0</v>
      </c>
      <c r="AB138" s="71" t="b">
        <f t="shared" ref="AB138:AB159" si="4">IF(P138&lt;&gt;"",TRUE,FALSE)</f>
        <v>0</v>
      </c>
      <c r="AH138" s="62" t="b">
        <f t="shared" ref="AH138:AH159" si="5">IF(AND(AA138=TRUE,AB138=TRUE),FALSE,IF(AND(AA138=FALSE,AB138=FALSE),FALSE,TRUE))</f>
        <v>0</v>
      </c>
    </row>
    <row r="139" spans="1:34" ht="42.75" customHeight="1" x14ac:dyDescent="0.2">
      <c r="A139" s="187"/>
      <c r="B139" s="521" t="s">
        <v>612</v>
      </c>
      <c r="C139" s="522"/>
      <c r="D139" s="525"/>
      <c r="E139" s="526"/>
      <c r="F139" s="526"/>
      <c r="G139" s="527"/>
      <c r="H139" s="664"/>
      <c r="I139" s="665"/>
      <c r="J139" s="665"/>
      <c r="K139" s="665"/>
      <c r="L139" s="665"/>
      <c r="M139" s="665"/>
      <c r="N139" s="666"/>
      <c r="O139" s="71"/>
      <c r="P139" s="268"/>
      <c r="Q139" s="662"/>
      <c r="R139" s="662"/>
      <c r="S139" s="662"/>
      <c r="T139" s="662"/>
      <c r="U139" s="662"/>
      <c r="V139" s="662"/>
      <c r="W139" s="662"/>
      <c r="X139" s="663"/>
      <c r="Y139" s="71"/>
      <c r="Z139" s="71"/>
      <c r="AA139" s="71" t="b">
        <f t="shared" si="3"/>
        <v>0</v>
      </c>
      <c r="AB139" s="71" t="b">
        <f t="shared" si="4"/>
        <v>0</v>
      </c>
      <c r="AH139" s="62" t="b">
        <f t="shared" si="5"/>
        <v>0</v>
      </c>
    </row>
    <row r="140" spans="1:34" ht="42.75" customHeight="1" x14ac:dyDescent="0.2">
      <c r="A140" s="187"/>
      <c r="B140" s="521" t="s">
        <v>612</v>
      </c>
      <c r="C140" s="522"/>
      <c r="D140" s="525"/>
      <c r="E140" s="526"/>
      <c r="F140" s="526"/>
      <c r="G140" s="527"/>
      <c r="H140" s="664"/>
      <c r="I140" s="665"/>
      <c r="J140" s="665"/>
      <c r="K140" s="665"/>
      <c r="L140" s="665"/>
      <c r="M140" s="665"/>
      <c r="N140" s="666"/>
      <c r="O140" s="71"/>
      <c r="P140" s="268"/>
      <c r="Q140" s="662"/>
      <c r="R140" s="662"/>
      <c r="S140" s="662"/>
      <c r="T140" s="662"/>
      <c r="U140" s="662"/>
      <c r="V140" s="662"/>
      <c r="W140" s="662"/>
      <c r="X140" s="663"/>
      <c r="Y140" s="71"/>
      <c r="Z140" s="71"/>
      <c r="AA140" s="71" t="b">
        <f t="shared" si="3"/>
        <v>0</v>
      </c>
      <c r="AB140" s="71" t="b">
        <f t="shared" si="4"/>
        <v>0</v>
      </c>
      <c r="AH140" s="62" t="b">
        <f t="shared" si="5"/>
        <v>0</v>
      </c>
    </row>
    <row r="141" spans="1:34" ht="42.75" customHeight="1" x14ac:dyDescent="0.2">
      <c r="A141" s="187"/>
      <c r="B141" s="521" t="s">
        <v>612</v>
      </c>
      <c r="C141" s="522"/>
      <c r="D141" s="525"/>
      <c r="E141" s="526"/>
      <c r="F141" s="526"/>
      <c r="G141" s="527"/>
      <c r="H141" s="664"/>
      <c r="I141" s="665"/>
      <c r="J141" s="665"/>
      <c r="K141" s="665"/>
      <c r="L141" s="665"/>
      <c r="M141" s="665"/>
      <c r="N141" s="666"/>
      <c r="O141" s="71"/>
      <c r="P141" s="268"/>
      <c r="Q141" s="662"/>
      <c r="R141" s="662"/>
      <c r="S141" s="662"/>
      <c r="T141" s="662"/>
      <c r="U141" s="662"/>
      <c r="V141" s="662"/>
      <c r="W141" s="662"/>
      <c r="X141" s="663"/>
      <c r="Y141" s="71"/>
      <c r="Z141" s="71"/>
      <c r="AA141" s="71" t="b">
        <f t="shared" si="3"/>
        <v>0</v>
      </c>
      <c r="AB141" s="71" t="b">
        <f t="shared" si="4"/>
        <v>0</v>
      </c>
      <c r="AH141" s="62" t="b">
        <f t="shared" si="5"/>
        <v>0</v>
      </c>
    </row>
    <row r="142" spans="1:34" ht="42.75" customHeight="1" x14ac:dyDescent="0.2">
      <c r="A142" s="187"/>
      <c r="B142" s="521" t="s">
        <v>612</v>
      </c>
      <c r="C142" s="522"/>
      <c r="D142" s="525"/>
      <c r="E142" s="526"/>
      <c r="F142" s="526"/>
      <c r="G142" s="527"/>
      <c r="H142" s="664"/>
      <c r="I142" s="665"/>
      <c r="J142" s="665"/>
      <c r="K142" s="665"/>
      <c r="L142" s="665"/>
      <c r="M142" s="665"/>
      <c r="N142" s="666"/>
      <c r="O142" s="210"/>
      <c r="P142" s="268"/>
      <c r="Q142" s="662"/>
      <c r="R142" s="662"/>
      <c r="S142" s="662"/>
      <c r="T142" s="662"/>
      <c r="U142" s="662"/>
      <c r="V142" s="662"/>
      <c r="W142" s="662"/>
      <c r="X142" s="663"/>
      <c r="Y142" s="71"/>
      <c r="Z142" s="71"/>
      <c r="AA142" s="71" t="b">
        <f t="shared" si="3"/>
        <v>0</v>
      </c>
      <c r="AB142" s="71" t="b">
        <f t="shared" si="4"/>
        <v>0</v>
      </c>
      <c r="AH142" s="62" t="b">
        <f t="shared" si="5"/>
        <v>0</v>
      </c>
    </row>
    <row r="143" spans="1:34" ht="42.75" customHeight="1" x14ac:dyDescent="0.2">
      <c r="A143" s="187"/>
      <c r="B143" s="521" t="s">
        <v>612</v>
      </c>
      <c r="C143" s="522"/>
      <c r="D143" s="525"/>
      <c r="E143" s="526"/>
      <c r="F143" s="526"/>
      <c r="G143" s="527"/>
      <c r="H143" s="664"/>
      <c r="I143" s="665"/>
      <c r="J143" s="665"/>
      <c r="K143" s="665"/>
      <c r="L143" s="665"/>
      <c r="M143" s="665"/>
      <c r="N143" s="666"/>
      <c r="O143" s="71"/>
      <c r="P143" s="268"/>
      <c r="Q143" s="662"/>
      <c r="R143" s="662"/>
      <c r="S143" s="662"/>
      <c r="T143" s="662"/>
      <c r="U143" s="662"/>
      <c r="V143" s="662"/>
      <c r="W143" s="662"/>
      <c r="X143" s="663"/>
      <c r="Y143" s="71"/>
      <c r="Z143" s="71"/>
      <c r="AA143" s="71" t="b">
        <f t="shared" si="3"/>
        <v>0</v>
      </c>
      <c r="AB143" s="71" t="b">
        <f t="shared" si="4"/>
        <v>0</v>
      </c>
      <c r="AH143" s="62" t="b">
        <f t="shared" si="5"/>
        <v>0</v>
      </c>
    </row>
    <row r="144" spans="1:34" ht="42.75" customHeight="1" x14ac:dyDescent="0.2">
      <c r="A144" s="187"/>
      <c r="B144" s="521" t="s">
        <v>612</v>
      </c>
      <c r="C144" s="522"/>
      <c r="D144" s="525"/>
      <c r="E144" s="526"/>
      <c r="F144" s="526"/>
      <c r="G144" s="527"/>
      <c r="H144" s="664"/>
      <c r="I144" s="665"/>
      <c r="J144" s="665"/>
      <c r="K144" s="665"/>
      <c r="L144" s="665"/>
      <c r="M144" s="665"/>
      <c r="N144" s="666"/>
      <c r="O144" s="71"/>
      <c r="P144" s="268"/>
      <c r="Q144" s="662"/>
      <c r="R144" s="662"/>
      <c r="S144" s="662"/>
      <c r="T144" s="662"/>
      <c r="U144" s="662"/>
      <c r="V144" s="662"/>
      <c r="W144" s="662"/>
      <c r="X144" s="663"/>
      <c r="Y144" s="71"/>
      <c r="Z144" s="71"/>
      <c r="AA144" s="71" t="b">
        <f t="shared" si="3"/>
        <v>0</v>
      </c>
      <c r="AB144" s="71" t="b">
        <f t="shared" si="4"/>
        <v>0</v>
      </c>
      <c r="AH144" s="62" t="b">
        <f t="shared" si="5"/>
        <v>0</v>
      </c>
    </row>
    <row r="145" spans="1:34" ht="42.75" customHeight="1" x14ac:dyDescent="0.2">
      <c r="A145" s="187"/>
      <c r="B145" s="521" t="s">
        <v>612</v>
      </c>
      <c r="C145" s="522"/>
      <c r="D145" s="525"/>
      <c r="E145" s="526"/>
      <c r="F145" s="526"/>
      <c r="G145" s="527"/>
      <c r="H145" s="664"/>
      <c r="I145" s="665"/>
      <c r="J145" s="665"/>
      <c r="K145" s="665"/>
      <c r="L145" s="665"/>
      <c r="M145" s="665"/>
      <c r="N145" s="666"/>
      <c r="O145" s="71"/>
      <c r="P145" s="268"/>
      <c r="Q145" s="662"/>
      <c r="R145" s="662"/>
      <c r="S145" s="662"/>
      <c r="T145" s="662"/>
      <c r="U145" s="662"/>
      <c r="V145" s="662"/>
      <c r="W145" s="662"/>
      <c r="X145" s="663"/>
      <c r="Y145" s="71"/>
      <c r="Z145" s="71"/>
      <c r="AA145" s="71" t="b">
        <f t="shared" si="3"/>
        <v>0</v>
      </c>
      <c r="AB145" s="71" t="b">
        <f t="shared" si="4"/>
        <v>0</v>
      </c>
      <c r="AH145" s="62" t="b">
        <f t="shared" si="5"/>
        <v>0</v>
      </c>
    </row>
    <row r="146" spans="1:34" ht="42.75" customHeight="1" x14ac:dyDescent="0.2">
      <c r="A146" s="187"/>
      <c r="B146" s="521" t="s">
        <v>612</v>
      </c>
      <c r="C146" s="522"/>
      <c r="D146" s="525"/>
      <c r="E146" s="526"/>
      <c r="F146" s="526"/>
      <c r="G146" s="527"/>
      <c r="H146" s="664"/>
      <c r="I146" s="665"/>
      <c r="J146" s="665"/>
      <c r="K146" s="665"/>
      <c r="L146" s="665"/>
      <c r="M146" s="665"/>
      <c r="N146" s="666"/>
      <c r="O146" s="71"/>
      <c r="P146" s="268"/>
      <c r="Q146" s="662"/>
      <c r="R146" s="662"/>
      <c r="S146" s="662"/>
      <c r="T146" s="662"/>
      <c r="U146" s="662"/>
      <c r="V146" s="662"/>
      <c r="W146" s="662"/>
      <c r="X146" s="663"/>
      <c r="Y146" s="71"/>
      <c r="Z146" s="71"/>
      <c r="AA146" s="71" t="b">
        <f t="shared" si="3"/>
        <v>0</v>
      </c>
      <c r="AB146" s="71" t="b">
        <f t="shared" si="4"/>
        <v>0</v>
      </c>
      <c r="AH146" s="62" t="b">
        <f t="shared" si="5"/>
        <v>0</v>
      </c>
    </row>
    <row r="147" spans="1:34" ht="42.75" customHeight="1" x14ac:dyDescent="0.2">
      <c r="A147" s="187"/>
      <c r="B147" s="521" t="s">
        <v>612</v>
      </c>
      <c r="C147" s="522"/>
      <c r="D147" s="525"/>
      <c r="E147" s="526"/>
      <c r="F147" s="526"/>
      <c r="G147" s="527"/>
      <c r="H147" s="664"/>
      <c r="I147" s="665"/>
      <c r="J147" s="665"/>
      <c r="K147" s="665"/>
      <c r="L147" s="665"/>
      <c r="M147" s="665"/>
      <c r="N147" s="666"/>
      <c r="O147" s="71"/>
      <c r="P147" s="268"/>
      <c r="Q147" s="662"/>
      <c r="R147" s="662"/>
      <c r="S147" s="662"/>
      <c r="T147" s="662"/>
      <c r="U147" s="662"/>
      <c r="V147" s="662"/>
      <c r="W147" s="662"/>
      <c r="X147" s="663"/>
      <c r="Y147" s="71"/>
      <c r="Z147" s="71"/>
      <c r="AA147" s="71" t="b">
        <f t="shared" ref="AA147:AA156" si="6">IF(OR(LEFT(B147,4)="Välj",B147=""),FALSE,TRUE)</f>
        <v>0</v>
      </c>
      <c r="AB147" s="71" t="b">
        <f t="shared" ref="AB147:AB156" si="7">IF(P147&lt;&gt;"",TRUE,FALSE)</f>
        <v>0</v>
      </c>
      <c r="AH147" s="62" t="b">
        <f t="shared" ref="AH147:AH156" si="8">IF(AND(AA147=TRUE,AB147=TRUE),FALSE,IF(AND(AA147=FALSE,AB147=FALSE),FALSE,TRUE))</f>
        <v>0</v>
      </c>
    </row>
    <row r="148" spans="1:34" ht="42.75" customHeight="1" x14ac:dyDescent="0.2">
      <c r="A148" s="187"/>
      <c r="B148" s="521" t="s">
        <v>612</v>
      </c>
      <c r="C148" s="522"/>
      <c r="D148" s="525"/>
      <c r="E148" s="526"/>
      <c r="F148" s="526"/>
      <c r="G148" s="527"/>
      <c r="H148" s="664"/>
      <c r="I148" s="665"/>
      <c r="J148" s="665"/>
      <c r="K148" s="665"/>
      <c r="L148" s="665"/>
      <c r="M148" s="665"/>
      <c r="N148" s="666"/>
      <c r="O148" s="71"/>
      <c r="P148" s="268"/>
      <c r="Q148" s="662"/>
      <c r="R148" s="662"/>
      <c r="S148" s="662"/>
      <c r="T148" s="662"/>
      <c r="U148" s="662"/>
      <c r="V148" s="662"/>
      <c r="W148" s="662"/>
      <c r="X148" s="663"/>
      <c r="Y148" s="71"/>
      <c r="Z148" s="71"/>
      <c r="AA148" s="71" t="b">
        <f t="shared" si="6"/>
        <v>0</v>
      </c>
      <c r="AB148" s="71" t="b">
        <f t="shared" si="7"/>
        <v>0</v>
      </c>
      <c r="AH148" s="62" t="b">
        <f t="shared" si="8"/>
        <v>0</v>
      </c>
    </row>
    <row r="149" spans="1:34" ht="42.75" customHeight="1" x14ac:dyDescent="0.2">
      <c r="A149" s="187"/>
      <c r="B149" s="521" t="s">
        <v>612</v>
      </c>
      <c r="C149" s="522"/>
      <c r="D149" s="525"/>
      <c r="E149" s="526"/>
      <c r="F149" s="526"/>
      <c r="G149" s="527"/>
      <c r="H149" s="664"/>
      <c r="I149" s="665"/>
      <c r="J149" s="665"/>
      <c r="K149" s="665"/>
      <c r="L149" s="665"/>
      <c r="M149" s="665"/>
      <c r="N149" s="666"/>
      <c r="O149" s="71"/>
      <c r="P149" s="268"/>
      <c r="Q149" s="662"/>
      <c r="R149" s="662"/>
      <c r="S149" s="662"/>
      <c r="T149" s="662"/>
      <c r="U149" s="662"/>
      <c r="V149" s="662"/>
      <c r="W149" s="662"/>
      <c r="X149" s="663"/>
      <c r="Y149" s="71"/>
      <c r="Z149" s="71"/>
      <c r="AA149" s="71" t="b">
        <f t="shared" si="6"/>
        <v>0</v>
      </c>
      <c r="AB149" s="71" t="b">
        <f t="shared" si="7"/>
        <v>0</v>
      </c>
      <c r="AH149" s="62" t="b">
        <f t="shared" si="8"/>
        <v>0</v>
      </c>
    </row>
    <row r="150" spans="1:34" ht="42.75" customHeight="1" x14ac:dyDescent="0.2">
      <c r="A150" s="187"/>
      <c r="B150" s="521" t="s">
        <v>612</v>
      </c>
      <c r="C150" s="522"/>
      <c r="D150" s="525"/>
      <c r="E150" s="526"/>
      <c r="F150" s="526"/>
      <c r="G150" s="527"/>
      <c r="H150" s="664"/>
      <c r="I150" s="665"/>
      <c r="J150" s="665"/>
      <c r="K150" s="665"/>
      <c r="L150" s="665"/>
      <c r="M150" s="665"/>
      <c r="N150" s="666"/>
      <c r="O150" s="71"/>
      <c r="P150" s="268"/>
      <c r="Q150" s="662"/>
      <c r="R150" s="662"/>
      <c r="S150" s="662"/>
      <c r="T150" s="662"/>
      <c r="U150" s="662"/>
      <c r="V150" s="662"/>
      <c r="W150" s="662"/>
      <c r="X150" s="663"/>
      <c r="Y150" s="71"/>
      <c r="Z150" s="71"/>
      <c r="AA150" s="71" t="b">
        <f t="shared" si="6"/>
        <v>0</v>
      </c>
      <c r="AB150" s="71" t="b">
        <f t="shared" si="7"/>
        <v>0</v>
      </c>
      <c r="AH150" s="62" t="b">
        <f t="shared" si="8"/>
        <v>0</v>
      </c>
    </row>
    <row r="151" spans="1:34" ht="42.75" customHeight="1" x14ac:dyDescent="0.2">
      <c r="A151" s="187"/>
      <c r="B151" s="521" t="s">
        <v>612</v>
      </c>
      <c r="C151" s="522"/>
      <c r="D151" s="525"/>
      <c r="E151" s="526"/>
      <c r="F151" s="526"/>
      <c r="G151" s="527"/>
      <c r="H151" s="664"/>
      <c r="I151" s="665"/>
      <c r="J151" s="665"/>
      <c r="K151" s="665"/>
      <c r="L151" s="665"/>
      <c r="M151" s="665"/>
      <c r="N151" s="666"/>
      <c r="O151" s="210"/>
      <c r="P151" s="268"/>
      <c r="Q151" s="662"/>
      <c r="R151" s="662"/>
      <c r="S151" s="662"/>
      <c r="T151" s="662"/>
      <c r="U151" s="662"/>
      <c r="V151" s="662"/>
      <c r="W151" s="662"/>
      <c r="X151" s="663"/>
      <c r="Y151" s="71"/>
      <c r="Z151" s="71"/>
      <c r="AA151" s="71" t="b">
        <f t="shared" si="6"/>
        <v>0</v>
      </c>
      <c r="AB151" s="71" t="b">
        <f t="shared" si="7"/>
        <v>0</v>
      </c>
      <c r="AH151" s="62" t="b">
        <f t="shared" si="8"/>
        <v>0</v>
      </c>
    </row>
    <row r="152" spans="1:34" ht="42.75" customHeight="1" x14ac:dyDescent="0.2">
      <c r="A152" s="187"/>
      <c r="B152" s="521" t="s">
        <v>612</v>
      </c>
      <c r="C152" s="522"/>
      <c r="D152" s="525"/>
      <c r="E152" s="526"/>
      <c r="F152" s="526"/>
      <c r="G152" s="527"/>
      <c r="H152" s="664"/>
      <c r="I152" s="665"/>
      <c r="J152" s="665"/>
      <c r="K152" s="665"/>
      <c r="L152" s="665"/>
      <c r="M152" s="665"/>
      <c r="N152" s="666"/>
      <c r="O152" s="71"/>
      <c r="P152" s="268"/>
      <c r="Q152" s="662"/>
      <c r="R152" s="662"/>
      <c r="S152" s="662"/>
      <c r="T152" s="662"/>
      <c r="U152" s="662"/>
      <c r="V152" s="662"/>
      <c r="W152" s="662"/>
      <c r="X152" s="663"/>
      <c r="Y152" s="71"/>
      <c r="Z152" s="71"/>
      <c r="AA152" s="71" t="b">
        <f t="shared" si="6"/>
        <v>0</v>
      </c>
      <c r="AB152" s="71" t="b">
        <f t="shared" si="7"/>
        <v>0</v>
      </c>
      <c r="AH152" s="62" t="b">
        <f t="shared" si="8"/>
        <v>0</v>
      </c>
    </row>
    <row r="153" spans="1:34" ht="42.75" customHeight="1" x14ac:dyDescent="0.2">
      <c r="A153" s="187"/>
      <c r="B153" s="521" t="s">
        <v>612</v>
      </c>
      <c r="C153" s="522"/>
      <c r="D153" s="525"/>
      <c r="E153" s="526"/>
      <c r="F153" s="526"/>
      <c r="G153" s="527"/>
      <c r="H153" s="664"/>
      <c r="I153" s="665"/>
      <c r="J153" s="665"/>
      <c r="K153" s="665"/>
      <c r="L153" s="665"/>
      <c r="M153" s="665"/>
      <c r="N153" s="666"/>
      <c r="O153" s="71"/>
      <c r="P153" s="268"/>
      <c r="Q153" s="662"/>
      <c r="R153" s="662"/>
      <c r="S153" s="662"/>
      <c r="T153" s="662"/>
      <c r="U153" s="662"/>
      <c r="V153" s="662"/>
      <c r="W153" s="662"/>
      <c r="X153" s="663"/>
      <c r="Y153" s="71"/>
      <c r="Z153" s="71"/>
      <c r="AA153" s="71" t="b">
        <f t="shared" si="6"/>
        <v>0</v>
      </c>
      <c r="AB153" s="71" t="b">
        <f t="shared" si="7"/>
        <v>0</v>
      </c>
      <c r="AH153" s="62" t="b">
        <f t="shared" si="8"/>
        <v>0</v>
      </c>
    </row>
    <row r="154" spans="1:34" ht="42.75" customHeight="1" x14ac:dyDescent="0.2">
      <c r="A154" s="187"/>
      <c r="B154" s="521" t="s">
        <v>612</v>
      </c>
      <c r="C154" s="522"/>
      <c r="D154" s="525"/>
      <c r="E154" s="526"/>
      <c r="F154" s="526"/>
      <c r="G154" s="527"/>
      <c r="H154" s="664"/>
      <c r="I154" s="665"/>
      <c r="J154" s="665"/>
      <c r="K154" s="665"/>
      <c r="L154" s="665"/>
      <c r="M154" s="665"/>
      <c r="N154" s="666"/>
      <c r="O154" s="71"/>
      <c r="P154" s="268"/>
      <c r="Q154" s="662"/>
      <c r="R154" s="662"/>
      <c r="S154" s="662"/>
      <c r="T154" s="662"/>
      <c r="U154" s="662"/>
      <c r="V154" s="662"/>
      <c r="W154" s="662"/>
      <c r="X154" s="663"/>
      <c r="Y154" s="71"/>
      <c r="Z154" s="71"/>
      <c r="AA154" s="71" t="b">
        <f t="shared" si="6"/>
        <v>0</v>
      </c>
      <c r="AB154" s="71" t="b">
        <f t="shared" si="7"/>
        <v>0</v>
      </c>
      <c r="AH154" s="62" t="b">
        <f t="shared" si="8"/>
        <v>0</v>
      </c>
    </row>
    <row r="155" spans="1:34" ht="42.75" customHeight="1" x14ac:dyDescent="0.2">
      <c r="A155" s="187"/>
      <c r="B155" s="521" t="s">
        <v>612</v>
      </c>
      <c r="C155" s="522"/>
      <c r="D155" s="525"/>
      <c r="E155" s="526"/>
      <c r="F155" s="526"/>
      <c r="G155" s="527"/>
      <c r="H155" s="664"/>
      <c r="I155" s="665"/>
      <c r="J155" s="665"/>
      <c r="K155" s="665"/>
      <c r="L155" s="665"/>
      <c r="M155" s="665"/>
      <c r="N155" s="666"/>
      <c r="O155" s="71"/>
      <c r="P155" s="268"/>
      <c r="Q155" s="662"/>
      <c r="R155" s="662"/>
      <c r="S155" s="662"/>
      <c r="T155" s="662"/>
      <c r="U155" s="662"/>
      <c r="V155" s="662"/>
      <c r="W155" s="662"/>
      <c r="X155" s="663"/>
      <c r="Y155" s="71"/>
      <c r="Z155" s="71"/>
      <c r="AA155" s="71" t="b">
        <f t="shared" si="6"/>
        <v>0</v>
      </c>
      <c r="AB155" s="71" t="b">
        <f t="shared" si="7"/>
        <v>0</v>
      </c>
      <c r="AH155" s="62" t="b">
        <f t="shared" si="8"/>
        <v>0</v>
      </c>
    </row>
    <row r="156" spans="1:34" ht="42.75" customHeight="1" x14ac:dyDescent="0.2">
      <c r="A156" s="187"/>
      <c r="B156" s="521" t="s">
        <v>612</v>
      </c>
      <c r="C156" s="522"/>
      <c r="D156" s="525"/>
      <c r="E156" s="526"/>
      <c r="F156" s="526"/>
      <c r="G156" s="527"/>
      <c r="H156" s="664"/>
      <c r="I156" s="665"/>
      <c r="J156" s="665"/>
      <c r="K156" s="665"/>
      <c r="L156" s="665"/>
      <c r="M156" s="665"/>
      <c r="N156" s="666"/>
      <c r="O156" s="71"/>
      <c r="P156" s="268"/>
      <c r="Q156" s="662"/>
      <c r="R156" s="662"/>
      <c r="S156" s="662"/>
      <c r="T156" s="662"/>
      <c r="U156" s="662"/>
      <c r="V156" s="662"/>
      <c r="W156" s="662"/>
      <c r="X156" s="663"/>
      <c r="Y156" s="71"/>
      <c r="Z156" s="71"/>
      <c r="AA156" s="71" t="b">
        <f t="shared" si="6"/>
        <v>0</v>
      </c>
      <c r="AB156" s="71" t="b">
        <f t="shared" si="7"/>
        <v>0</v>
      </c>
      <c r="AH156" s="62" t="b">
        <f t="shared" si="8"/>
        <v>0</v>
      </c>
    </row>
    <row r="157" spans="1:34" ht="42.75" customHeight="1" x14ac:dyDescent="0.2">
      <c r="A157" s="187"/>
      <c r="B157" s="521" t="s">
        <v>612</v>
      </c>
      <c r="C157" s="522"/>
      <c r="D157" s="525"/>
      <c r="E157" s="526"/>
      <c r="F157" s="526"/>
      <c r="G157" s="527"/>
      <c r="H157" s="664"/>
      <c r="I157" s="665"/>
      <c r="J157" s="665"/>
      <c r="K157" s="665"/>
      <c r="L157" s="665"/>
      <c r="M157" s="665"/>
      <c r="N157" s="666"/>
      <c r="O157" s="71"/>
      <c r="P157" s="268"/>
      <c r="Q157" s="662"/>
      <c r="R157" s="662"/>
      <c r="S157" s="662"/>
      <c r="T157" s="662"/>
      <c r="U157" s="662"/>
      <c r="V157" s="662"/>
      <c r="W157" s="662"/>
      <c r="X157" s="663"/>
      <c r="Y157" s="71"/>
      <c r="Z157" s="71"/>
      <c r="AA157" s="71" t="b">
        <f t="shared" si="3"/>
        <v>0</v>
      </c>
      <c r="AB157" s="71" t="b">
        <f t="shared" si="4"/>
        <v>0</v>
      </c>
      <c r="AH157" s="62" t="b">
        <f t="shared" si="5"/>
        <v>0</v>
      </c>
    </row>
    <row r="158" spans="1:34" ht="42.75" customHeight="1" x14ac:dyDescent="0.2">
      <c r="A158" s="187"/>
      <c r="B158" s="521" t="s">
        <v>612</v>
      </c>
      <c r="C158" s="522"/>
      <c r="D158" s="525"/>
      <c r="E158" s="526"/>
      <c r="F158" s="526"/>
      <c r="G158" s="527"/>
      <c r="H158" s="664"/>
      <c r="I158" s="665"/>
      <c r="J158" s="665"/>
      <c r="K158" s="665"/>
      <c r="L158" s="665"/>
      <c r="M158" s="665"/>
      <c r="N158" s="666"/>
      <c r="O158" s="71"/>
      <c r="P158" s="268"/>
      <c r="Q158" s="662"/>
      <c r="R158" s="662"/>
      <c r="S158" s="662"/>
      <c r="T158" s="662"/>
      <c r="U158" s="662"/>
      <c r="V158" s="662"/>
      <c r="W158" s="662"/>
      <c r="X158" s="663"/>
      <c r="Y158" s="71"/>
      <c r="Z158" s="71"/>
      <c r="AA158" s="71" t="b">
        <f t="shared" si="3"/>
        <v>0</v>
      </c>
      <c r="AB158" s="71" t="b">
        <f t="shared" si="4"/>
        <v>0</v>
      </c>
      <c r="AH158" s="62" t="b">
        <f t="shared" si="5"/>
        <v>0</v>
      </c>
    </row>
    <row r="159" spans="1:34" ht="42.75" customHeight="1" x14ac:dyDescent="0.2">
      <c r="A159" s="187"/>
      <c r="B159" s="521" t="s">
        <v>612</v>
      </c>
      <c r="C159" s="522"/>
      <c r="D159" s="525"/>
      <c r="E159" s="526"/>
      <c r="F159" s="526"/>
      <c r="G159" s="527"/>
      <c r="H159" s="664"/>
      <c r="I159" s="665"/>
      <c r="J159" s="665"/>
      <c r="K159" s="665"/>
      <c r="L159" s="665"/>
      <c r="M159" s="665"/>
      <c r="N159" s="666"/>
      <c r="O159" s="71"/>
      <c r="P159" s="268"/>
      <c r="Q159" s="662"/>
      <c r="R159" s="662"/>
      <c r="S159" s="662"/>
      <c r="T159" s="662"/>
      <c r="U159" s="662"/>
      <c r="V159" s="662"/>
      <c r="W159" s="662"/>
      <c r="X159" s="663"/>
      <c r="Y159" s="71"/>
      <c r="Z159" s="71"/>
      <c r="AA159" s="71" t="b">
        <f t="shared" si="3"/>
        <v>0</v>
      </c>
      <c r="AB159" s="71" t="b">
        <f t="shared" si="4"/>
        <v>0</v>
      </c>
      <c r="AH159" s="62" t="b">
        <f t="shared" si="5"/>
        <v>0</v>
      </c>
    </row>
    <row r="160" spans="1:34" ht="42.75" customHeight="1" x14ac:dyDescent="0.2">
      <c r="A160" s="187"/>
      <c r="B160" s="521" t="s">
        <v>612</v>
      </c>
      <c r="C160" s="522"/>
      <c r="D160" s="525"/>
      <c r="E160" s="526"/>
      <c r="F160" s="526"/>
      <c r="G160" s="527"/>
      <c r="H160" s="664"/>
      <c r="I160" s="665"/>
      <c r="J160" s="665"/>
      <c r="K160" s="665"/>
      <c r="L160" s="665"/>
      <c r="M160" s="665"/>
      <c r="N160" s="666"/>
      <c r="O160" s="71"/>
      <c r="P160" s="268"/>
      <c r="Q160" s="662"/>
      <c r="R160" s="662"/>
      <c r="S160" s="662"/>
      <c r="T160" s="662"/>
      <c r="U160" s="662"/>
      <c r="V160" s="662"/>
      <c r="W160" s="662"/>
      <c r="X160" s="663"/>
      <c r="Y160" s="71"/>
      <c r="Z160" s="71"/>
      <c r="AA160" s="71" t="b">
        <f t="shared" ref="AA160:AA161" si="9">IF(OR(LEFT(B160,4)="Välj",B160=""),FALSE,TRUE)</f>
        <v>0</v>
      </c>
      <c r="AB160" s="71" t="b">
        <f t="shared" ref="AB160:AB161" si="10">IF(P160&lt;&gt;"",TRUE,FALSE)</f>
        <v>0</v>
      </c>
      <c r="AH160" s="62" t="b">
        <f t="shared" ref="AH160:AH161" si="11">IF(AND(AA160=TRUE,AB160=TRUE),FALSE,IF(AND(AA160=FALSE,AB160=FALSE),FALSE,TRUE))</f>
        <v>0</v>
      </c>
    </row>
    <row r="161" spans="1:46" ht="42.75" customHeight="1" x14ac:dyDescent="0.2">
      <c r="A161" s="187"/>
      <c r="B161" s="521" t="s">
        <v>612</v>
      </c>
      <c r="C161" s="522"/>
      <c r="D161" s="525"/>
      <c r="E161" s="526"/>
      <c r="F161" s="526"/>
      <c r="G161" s="527"/>
      <c r="H161" s="664"/>
      <c r="I161" s="665"/>
      <c r="J161" s="665"/>
      <c r="K161" s="665"/>
      <c r="L161" s="665"/>
      <c r="M161" s="665"/>
      <c r="N161" s="666"/>
      <c r="O161" s="71"/>
      <c r="P161" s="268"/>
      <c r="Q161" s="662"/>
      <c r="R161" s="662"/>
      <c r="S161" s="662"/>
      <c r="T161" s="662"/>
      <c r="U161" s="662"/>
      <c r="V161" s="662"/>
      <c r="W161" s="662"/>
      <c r="X161" s="663"/>
      <c r="Y161" s="71"/>
      <c r="Z161" s="71"/>
      <c r="AA161" s="71" t="b">
        <f t="shared" si="9"/>
        <v>0</v>
      </c>
      <c r="AB161" s="71" t="b">
        <f t="shared" si="10"/>
        <v>0</v>
      </c>
      <c r="AH161" s="62" t="b">
        <f t="shared" si="11"/>
        <v>0</v>
      </c>
    </row>
    <row r="162" spans="1:46" ht="34.5" customHeight="1" x14ac:dyDescent="0.2">
      <c r="A162" s="187"/>
      <c r="B162" s="196"/>
      <c r="C162" s="196"/>
      <c r="D162" s="198"/>
      <c r="E162" s="196"/>
      <c r="F162" s="196"/>
      <c r="G162" s="270"/>
      <c r="H162" s="447"/>
      <c r="I162" s="448"/>
      <c r="J162" s="448"/>
      <c r="K162" s="448"/>
      <c r="L162" s="448"/>
      <c r="M162" s="448"/>
      <c r="N162" s="448"/>
      <c r="P162" s="30"/>
      <c r="X162" s="65"/>
      <c r="Y162" s="66"/>
      <c r="Z162" s="34"/>
      <c r="AA162" s="34"/>
    </row>
    <row r="163" spans="1:46" ht="29.25" customHeight="1" x14ac:dyDescent="0.2">
      <c r="A163" s="187"/>
      <c r="B163" s="196"/>
      <c r="C163" s="196"/>
      <c r="D163" s="198"/>
      <c r="E163" s="196"/>
      <c r="F163" s="196"/>
      <c r="G163" s="10"/>
      <c r="H163" s="198"/>
      <c r="I163" s="198"/>
      <c r="J163" s="198"/>
      <c r="K163" s="198"/>
      <c r="L163" s="198"/>
      <c r="M163" s="198"/>
      <c r="N163" s="198"/>
      <c r="P163" s="45"/>
      <c r="X163" s="65"/>
      <c r="Y163" s="66"/>
      <c r="Z163" s="34"/>
      <c r="AA163" s="34"/>
    </row>
    <row r="164" spans="1:46" ht="19.5" customHeight="1" x14ac:dyDescent="0.2">
      <c r="B164" s="89"/>
      <c r="C164" s="89"/>
      <c r="D164" s="89"/>
      <c r="E164" s="89"/>
      <c r="F164" s="89"/>
      <c r="G164" s="89"/>
      <c r="H164" s="89"/>
      <c r="I164" s="89"/>
      <c r="J164" s="7"/>
      <c r="L164" s="83"/>
      <c r="M164" s="83"/>
      <c r="N164" s="83"/>
      <c r="P164" s="67"/>
      <c r="R164" s="10"/>
      <c r="U164" s="33"/>
      <c r="V164" s="33"/>
      <c r="W164" s="7"/>
      <c r="AD164" s="7"/>
      <c r="AH164" s="55"/>
      <c r="AI164" s="55"/>
      <c r="AJ164" s="55"/>
      <c r="AK164" s="55"/>
      <c r="AL164" s="55"/>
      <c r="AM164" s="55"/>
      <c r="AN164" s="55"/>
      <c r="AO164" s="55"/>
      <c r="AP164" s="55"/>
      <c r="AQ164" s="55"/>
      <c r="AR164" s="55"/>
      <c r="AS164" s="55"/>
      <c r="AT164" s="55"/>
    </row>
    <row r="165" spans="1:46" x14ac:dyDescent="0.2">
      <c r="B165" s="89"/>
      <c r="C165" s="89"/>
      <c r="D165" s="89"/>
      <c r="E165" s="89"/>
      <c r="F165" s="89"/>
      <c r="G165" s="89"/>
      <c r="H165" s="89"/>
      <c r="I165" s="89"/>
      <c r="J165" s="7"/>
      <c r="L165" s="83"/>
      <c r="M165" s="83"/>
      <c r="N165" s="83"/>
      <c r="P165" s="67"/>
      <c r="R165" s="10"/>
      <c r="U165" s="33"/>
      <c r="V165" s="33"/>
      <c r="W165" s="7"/>
      <c r="AD165" s="7"/>
      <c r="AH165" s="55"/>
      <c r="AI165" s="55"/>
      <c r="AJ165" s="55"/>
      <c r="AK165" s="55"/>
      <c r="AL165" s="55"/>
      <c r="AM165" s="55"/>
      <c r="AN165" s="55"/>
      <c r="AO165" s="55"/>
      <c r="AP165" s="55"/>
      <c r="AQ165" s="55"/>
      <c r="AR165" s="55"/>
      <c r="AS165" s="55"/>
      <c r="AT165" s="55"/>
    </row>
    <row r="166" spans="1:46" ht="18" x14ac:dyDescent="0.2">
      <c r="B166" s="503" t="s">
        <v>287</v>
      </c>
      <c r="C166" s="503"/>
      <c r="D166" s="503"/>
      <c r="E166" s="503"/>
      <c r="F166" s="503"/>
      <c r="H166" s="74"/>
      <c r="I166" s="74"/>
      <c r="J166" s="74"/>
      <c r="S166" s="34"/>
      <c r="T166" s="34"/>
      <c r="U166" s="34"/>
      <c r="W166" s="34"/>
    </row>
    <row r="167" spans="1:46" ht="26.25" customHeight="1" x14ac:dyDescent="0.2">
      <c r="B167" s="487" t="s">
        <v>286</v>
      </c>
      <c r="C167" s="488"/>
      <c r="D167" s="488"/>
      <c r="E167" s="488"/>
      <c r="F167" s="488"/>
      <c r="G167" s="488"/>
      <c r="H167" s="488"/>
      <c r="I167" s="488"/>
      <c r="J167" s="74"/>
      <c r="S167" s="34"/>
      <c r="T167" s="34"/>
      <c r="U167" s="34"/>
      <c r="W167" s="34"/>
    </row>
    <row r="168" spans="1:46" x14ac:dyDescent="0.2">
      <c r="B168" s="30" t="s">
        <v>104</v>
      </c>
      <c r="H168" s="74"/>
      <c r="I168" s="74"/>
      <c r="J168" s="74"/>
      <c r="K168" s="45"/>
      <c r="P168" s="30"/>
      <c r="U168" s="34"/>
      <c r="V168" s="34"/>
      <c r="W168" s="34"/>
    </row>
    <row r="169" spans="1:46" ht="19.5" customHeight="1" x14ac:dyDescent="0.2">
      <c r="B169" s="489" t="s">
        <v>307</v>
      </c>
      <c r="C169" s="490"/>
      <c r="D169" s="490"/>
      <c r="E169" s="490"/>
      <c r="F169" s="490"/>
      <c r="G169" s="490"/>
      <c r="H169" s="490"/>
      <c r="I169" s="491"/>
      <c r="J169" s="74"/>
      <c r="K169" s="45"/>
      <c r="P169" s="481"/>
      <c r="Q169" s="481"/>
      <c r="R169" s="481"/>
      <c r="S169" s="481"/>
      <c r="T169" s="192"/>
      <c r="U169" s="34"/>
    </row>
    <row r="170" spans="1:46" ht="19.5" customHeight="1" x14ac:dyDescent="0.2">
      <c r="B170" s="477"/>
      <c r="C170" s="478"/>
      <c r="D170" s="478"/>
      <c r="E170" s="478"/>
      <c r="F170" s="478"/>
      <c r="G170" s="478"/>
      <c r="H170" s="478"/>
      <c r="I170" s="479"/>
      <c r="J170" s="74"/>
      <c r="K170" s="45"/>
      <c r="U170" s="34"/>
      <c r="AG170" s="34"/>
      <c r="AH170" s="34"/>
    </row>
    <row r="171" spans="1:46" ht="19.5" customHeight="1" x14ac:dyDescent="0.2">
      <c r="B171" s="477"/>
      <c r="C171" s="478"/>
      <c r="D171" s="478"/>
      <c r="E171" s="478"/>
      <c r="F171" s="478"/>
      <c r="G171" s="478"/>
      <c r="H171" s="478"/>
      <c r="I171" s="479"/>
      <c r="K171" s="45"/>
      <c r="U171" s="34"/>
      <c r="X171" s="483"/>
      <c r="Y171" s="483"/>
      <c r="Z171" s="483"/>
      <c r="AA171" s="483"/>
      <c r="AB171" s="483"/>
      <c r="AG171" s="34"/>
      <c r="AH171" s="34"/>
    </row>
    <row r="172" spans="1:46" ht="19.5" customHeight="1" x14ac:dyDescent="0.2">
      <c r="B172" s="482"/>
      <c r="C172" s="482"/>
      <c r="D172" s="482"/>
      <c r="E172" s="482"/>
      <c r="F172" s="482"/>
      <c r="G172" s="482"/>
      <c r="H172" s="482"/>
      <c r="I172" s="482"/>
      <c r="K172" s="45"/>
      <c r="U172" s="34"/>
      <c r="X172" s="483"/>
      <c r="Y172" s="483"/>
      <c r="Z172" s="483"/>
      <c r="AA172" s="483"/>
      <c r="AB172" s="483"/>
      <c r="AG172" s="34"/>
      <c r="AH172" s="34"/>
    </row>
    <row r="173" spans="1:46" ht="12.75" customHeight="1" x14ac:dyDescent="0.2">
      <c r="J173" s="7"/>
      <c r="P173" s="7"/>
      <c r="Q173" s="7"/>
      <c r="R173" s="7"/>
      <c r="S173" s="7"/>
      <c r="T173" s="7"/>
      <c r="U173" s="34"/>
      <c r="X173" s="483"/>
      <c r="Y173" s="483"/>
      <c r="Z173" s="483"/>
      <c r="AA173" s="483"/>
      <c r="AB173" s="483"/>
      <c r="AG173" s="34"/>
      <c r="AH173" s="34"/>
    </row>
    <row r="174" spans="1:46" ht="19.5" customHeight="1" x14ac:dyDescent="0.2">
      <c r="B174" s="30" t="s">
        <v>294</v>
      </c>
      <c r="P174" s="30"/>
      <c r="U174" s="34"/>
      <c r="X174" s="483"/>
      <c r="Y174" s="483"/>
      <c r="Z174" s="483"/>
      <c r="AA174" s="483"/>
      <c r="AB174" s="483"/>
      <c r="AG174" s="34"/>
      <c r="AH174" s="34"/>
    </row>
    <row r="175" spans="1:46" ht="19.5" customHeight="1" x14ac:dyDescent="0.2">
      <c r="B175" s="480" t="s">
        <v>159</v>
      </c>
      <c r="C175" s="480"/>
      <c r="D175" s="480"/>
      <c r="E175" s="480"/>
      <c r="F175" s="480"/>
      <c r="G175" s="480"/>
      <c r="H175" s="480"/>
      <c r="I175" s="480"/>
      <c r="P175" s="481"/>
      <c r="Q175" s="481"/>
      <c r="R175" s="481"/>
      <c r="S175" s="481"/>
      <c r="T175" s="192"/>
      <c r="U175" s="34"/>
      <c r="X175" s="483"/>
      <c r="Y175" s="483"/>
      <c r="Z175" s="483"/>
      <c r="AA175" s="483"/>
      <c r="AB175" s="483"/>
    </row>
    <row r="176" spans="1:46" ht="19.5" customHeight="1" x14ac:dyDescent="0.2">
      <c r="B176" s="482"/>
      <c r="C176" s="482"/>
      <c r="D176" s="482"/>
      <c r="E176" s="482"/>
      <c r="F176" s="482"/>
      <c r="G176" s="482"/>
      <c r="H176" s="482"/>
      <c r="I176" s="482"/>
      <c r="U176" s="34"/>
      <c r="X176" s="483"/>
      <c r="Y176" s="483"/>
      <c r="Z176" s="483"/>
      <c r="AA176" s="483"/>
      <c r="AB176" s="483"/>
      <c r="AG176" s="34"/>
      <c r="AH176" s="34"/>
    </row>
    <row r="177" spans="2:34" ht="19.5" customHeight="1" x14ac:dyDescent="0.2">
      <c r="B177" s="482"/>
      <c r="C177" s="482"/>
      <c r="D177" s="482"/>
      <c r="E177" s="482"/>
      <c r="F177" s="482"/>
      <c r="G177" s="482"/>
      <c r="H177" s="482"/>
      <c r="I177" s="482"/>
      <c r="U177" s="34"/>
      <c r="X177" s="483"/>
      <c r="Y177" s="483"/>
      <c r="Z177" s="483"/>
      <c r="AA177" s="483"/>
      <c r="AB177" s="483"/>
      <c r="AG177" s="34"/>
      <c r="AH177" s="34"/>
    </row>
    <row r="178" spans="2:34" ht="19.5" customHeight="1" x14ac:dyDescent="0.2">
      <c r="B178" s="482"/>
      <c r="C178" s="482"/>
      <c r="D178" s="482"/>
      <c r="E178" s="482"/>
      <c r="F178" s="482"/>
      <c r="G178" s="482"/>
      <c r="H178" s="482"/>
      <c r="I178" s="482"/>
      <c r="U178" s="34"/>
      <c r="X178" s="483"/>
      <c r="Y178" s="483"/>
      <c r="Z178" s="483"/>
      <c r="AA178" s="483"/>
      <c r="AB178" s="483"/>
      <c r="AG178" s="34"/>
      <c r="AH178" s="34"/>
    </row>
    <row r="179" spans="2:34" ht="19.5" customHeight="1" x14ac:dyDescent="0.2">
      <c r="U179" s="34"/>
      <c r="X179" s="483"/>
      <c r="Y179" s="483"/>
      <c r="Z179" s="483"/>
      <c r="AA179" s="483"/>
      <c r="AB179" s="483"/>
      <c r="AG179" s="34"/>
      <c r="AH179" s="34"/>
    </row>
    <row r="180" spans="2:34" ht="19.5" customHeight="1" x14ac:dyDescent="0.2">
      <c r="B180" s="30" t="s">
        <v>295</v>
      </c>
      <c r="P180" s="30"/>
      <c r="U180" s="34"/>
      <c r="X180" s="483"/>
      <c r="Y180" s="483"/>
      <c r="Z180" s="483"/>
      <c r="AA180" s="483"/>
      <c r="AB180" s="483"/>
      <c r="AG180" s="34"/>
      <c r="AH180" s="34"/>
    </row>
    <row r="181" spans="2:34" ht="19.5" customHeight="1" x14ac:dyDescent="0.2">
      <c r="B181" s="480" t="s">
        <v>296</v>
      </c>
      <c r="C181" s="480"/>
      <c r="D181" s="480"/>
      <c r="E181" s="480"/>
      <c r="F181" s="480"/>
      <c r="G181" s="480"/>
      <c r="H181" s="480"/>
      <c r="I181" s="480"/>
      <c r="P181" s="557"/>
      <c r="Q181" s="557"/>
      <c r="R181" s="557"/>
      <c r="S181" s="557"/>
      <c r="T181" s="192"/>
      <c r="U181" s="34"/>
      <c r="X181" s="483"/>
      <c r="Y181" s="483"/>
      <c r="Z181" s="483"/>
      <c r="AA181" s="483"/>
      <c r="AB181" s="483"/>
    </row>
    <row r="182" spans="2:34" ht="19.5" customHeight="1" x14ac:dyDescent="0.2">
      <c r="B182" s="482"/>
      <c r="C182" s="482"/>
      <c r="D182" s="482"/>
      <c r="E182" s="482"/>
      <c r="F182" s="482"/>
      <c r="G182" s="482"/>
      <c r="H182" s="482"/>
      <c r="I182" s="482"/>
      <c r="U182" s="34"/>
      <c r="X182" s="483"/>
      <c r="Y182" s="483"/>
      <c r="Z182" s="483"/>
      <c r="AA182" s="483"/>
      <c r="AB182" s="483"/>
      <c r="AG182" s="34"/>
      <c r="AH182" s="34"/>
    </row>
    <row r="183" spans="2:34" ht="19.5" customHeight="1" x14ac:dyDescent="0.2">
      <c r="B183" s="482"/>
      <c r="C183" s="482"/>
      <c r="D183" s="482"/>
      <c r="E183" s="482"/>
      <c r="F183" s="482"/>
      <c r="G183" s="482"/>
      <c r="H183" s="482"/>
      <c r="I183" s="482"/>
      <c r="U183" s="34"/>
      <c r="X183" s="483"/>
      <c r="Y183" s="483"/>
      <c r="Z183" s="483"/>
      <c r="AA183" s="483"/>
      <c r="AB183" s="483"/>
      <c r="AG183" s="34"/>
      <c r="AH183" s="34"/>
    </row>
    <row r="184" spans="2:34" ht="19.5" customHeight="1" x14ac:dyDescent="0.2">
      <c r="B184" s="482"/>
      <c r="C184" s="482"/>
      <c r="D184" s="482"/>
      <c r="E184" s="482"/>
      <c r="F184" s="482"/>
      <c r="G184" s="482"/>
      <c r="H184" s="482"/>
      <c r="I184" s="482"/>
      <c r="U184" s="34"/>
      <c r="X184" s="483"/>
      <c r="Y184" s="483"/>
      <c r="Z184" s="483"/>
      <c r="AA184" s="483"/>
      <c r="AB184" s="483"/>
      <c r="AG184" s="34"/>
      <c r="AH184" s="34"/>
    </row>
    <row r="185" spans="2:34" ht="19.5" customHeight="1" x14ac:dyDescent="0.2">
      <c r="B185" s="482"/>
      <c r="C185" s="482"/>
      <c r="D185" s="482"/>
      <c r="E185" s="482"/>
      <c r="F185" s="482"/>
      <c r="G185" s="482"/>
      <c r="H185" s="482"/>
      <c r="I185" s="482"/>
      <c r="U185" s="34"/>
      <c r="X185" s="483"/>
      <c r="Y185" s="483"/>
      <c r="Z185" s="483"/>
      <c r="AA185" s="483"/>
      <c r="AB185" s="483"/>
      <c r="AG185" s="34"/>
      <c r="AH185" s="34"/>
    </row>
    <row r="186" spans="2:34" ht="19.5" customHeight="1" x14ac:dyDescent="0.2">
      <c r="B186" s="482"/>
      <c r="C186" s="482"/>
      <c r="D186" s="482"/>
      <c r="E186" s="482"/>
      <c r="F186" s="482"/>
      <c r="G186" s="482"/>
      <c r="H186" s="482"/>
      <c r="I186" s="482"/>
      <c r="U186" s="34"/>
      <c r="X186" s="483"/>
      <c r="Y186" s="483"/>
      <c r="Z186" s="483"/>
      <c r="AA186" s="483"/>
      <c r="AB186" s="483"/>
      <c r="AG186" s="34"/>
      <c r="AH186" s="34"/>
    </row>
    <row r="187" spans="2:34" ht="17.25" customHeight="1" x14ac:dyDescent="0.2">
      <c r="B187" s="43"/>
      <c r="C187" s="43"/>
      <c r="D187" s="43"/>
      <c r="E187" s="43"/>
      <c r="F187" s="43"/>
      <c r="H187" s="37"/>
      <c r="I187" s="37"/>
      <c r="J187" s="37"/>
      <c r="P187" s="36"/>
      <c r="S187" s="34"/>
      <c r="T187" s="34"/>
      <c r="U187" s="34"/>
      <c r="X187" s="483"/>
      <c r="Y187" s="483"/>
      <c r="Z187" s="483"/>
      <c r="AA187" s="483"/>
      <c r="AB187" s="483"/>
      <c r="AG187" s="34"/>
      <c r="AH187" s="34"/>
    </row>
    <row r="188" spans="2:34" ht="19.5" customHeight="1" x14ac:dyDescent="0.2">
      <c r="B188" s="30" t="s">
        <v>153</v>
      </c>
      <c r="P188" s="30"/>
      <c r="U188" s="34"/>
      <c r="X188" s="483"/>
      <c r="Y188" s="483"/>
      <c r="Z188" s="483"/>
      <c r="AA188" s="483"/>
      <c r="AB188" s="483"/>
      <c r="AG188" s="34"/>
      <c r="AH188" s="34"/>
    </row>
    <row r="189" spans="2:34" ht="19.5" customHeight="1" x14ac:dyDescent="0.2">
      <c r="B189" s="480" t="s">
        <v>185</v>
      </c>
      <c r="C189" s="480"/>
      <c r="D189" s="480"/>
      <c r="E189" s="480"/>
      <c r="F189" s="480"/>
      <c r="G189" s="480"/>
      <c r="H189" s="480"/>
      <c r="I189" s="480"/>
      <c r="K189" s="45"/>
      <c r="P189" s="481"/>
      <c r="Q189" s="481"/>
      <c r="R189" s="481"/>
      <c r="S189" s="481"/>
      <c r="T189" s="192"/>
      <c r="U189" s="34"/>
      <c r="X189" s="483"/>
      <c r="Y189" s="483"/>
      <c r="Z189" s="483"/>
      <c r="AA189" s="483"/>
      <c r="AB189" s="483"/>
    </row>
    <row r="190" spans="2:34" ht="19.5" customHeight="1" x14ac:dyDescent="0.2">
      <c r="B190" s="482"/>
      <c r="C190" s="482"/>
      <c r="D190" s="482"/>
      <c r="E190" s="482"/>
      <c r="F190" s="482"/>
      <c r="G190" s="482"/>
      <c r="H190" s="482"/>
      <c r="I190" s="482"/>
      <c r="K190" s="45"/>
      <c r="U190" s="34"/>
      <c r="X190" s="483"/>
      <c r="Y190" s="483"/>
      <c r="Z190" s="483"/>
      <c r="AA190" s="483"/>
      <c r="AB190" s="483"/>
      <c r="AG190" s="34"/>
      <c r="AH190" s="34"/>
    </row>
    <row r="191" spans="2:34" ht="19.5" customHeight="1" x14ac:dyDescent="0.2">
      <c r="B191" s="482"/>
      <c r="C191" s="482"/>
      <c r="D191" s="482"/>
      <c r="E191" s="482"/>
      <c r="F191" s="482"/>
      <c r="G191" s="482"/>
      <c r="H191" s="482"/>
      <c r="I191" s="482"/>
      <c r="K191" s="45"/>
      <c r="U191" s="34"/>
      <c r="X191" s="483"/>
      <c r="Y191" s="483"/>
      <c r="Z191" s="483"/>
      <c r="AA191" s="483"/>
      <c r="AB191" s="483"/>
      <c r="AG191" s="34"/>
      <c r="AH191" s="34"/>
    </row>
    <row r="192" spans="2:34" ht="19.5" customHeight="1" x14ac:dyDescent="0.2">
      <c r="B192" s="482"/>
      <c r="C192" s="482"/>
      <c r="D192" s="482"/>
      <c r="E192" s="482"/>
      <c r="F192" s="482"/>
      <c r="G192" s="482"/>
      <c r="H192" s="482"/>
      <c r="I192" s="482"/>
      <c r="K192" s="45"/>
      <c r="U192" s="34"/>
      <c r="X192" s="483"/>
      <c r="Y192" s="483"/>
      <c r="Z192" s="483"/>
      <c r="AA192" s="483"/>
      <c r="AB192" s="483"/>
      <c r="AG192" s="34"/>
      <c r="AH192" s="34"/>
    </row>
    <row r="193" spans="2:34" ht="19.5" customHeight="1" x14ac:dyDescent="0.2">
      <c r="J193" s="7"/>
      <c r="P193" s="7"/>
      <c r="Q193" s="7"/>
      <c r="R193" s="7"/>
      <c r="S193" s="7"/>
      <c r="T193" s="7"/>
      <c r="U193" s="34"/>
      <c r="X193" s="483"/>
      <c r="Y193" s="483"/>
      <c r="Z193" s="483"/>
      <c r="AA193" s="483"/>
      <c r="AB193" s="483"/>
      <c r="AG193" s="34"/>
      <c r="AH193" s="34"/>
    </row>
    <row r="194" spans="2:34" ht="17.25" customHeight="1" x14ac:dyDescent="0.2">
      <c r="B194" s="30" t="s">
        <v>293</v>
      </c>
      <c r="C194" s="43"/>
      <c r="D194" s="43"/>
      <c r="E194" s="43"/>
      <c r="F194" s="43"/>
      <c r="H194" s="37"/>
      <c r="I194" s="37"/>
      <c r="J194" s="37"/>
      <c r="P194" s="36"/>
      <c r="S194" s="34"/>
      <c r="T194" s="34"/>
      <c r="U194" s="34"/>
      <c r="X194" s="483"/>
      <c r="Y194" s="483"/>
      <c r="Z194" s="483"/>
      <c r="AA194" s="483"/>
      <c r="AB194" s="483"/>
      <c r="AG194" s="34"/>
      <c r="AH194" s="34"/>
    </row>
    <row r="195" spans="2:34" s="1" customFormat="1" ht="43.9" customHeight="1" x14ac:dyDescent="0.2">
      <c r="B195" s="480" t="s">
        <v>538</v>
      </c>
      <c r="C195" s="480"/>
      <c r="D195" s="480"/>
      <c r="E195" s="480"/>
      <c r="F195" s="480"/>
      <c r="G195" s="480"/>
      <c r="H195" s="480"/>
      <c r="I195" s="480"/>
      <c r="X195" s="483"/>
      <c r="Y195" s="483"/>
      <c r="Z195" s="483"/>
      <c r="AA195" s="483"/>
      <c r="AB195" s="483"/>
    </row>
    <row r="196" spans="2:34" s="1" customFormat="1" ht="41.25" customHeight="1" x14ac:dyDescent="0.2">
      <c r="B196" s="492"/>
      <c r="C196" s="493"/>
      <c r="D196" s="493"/>
      <c r="E196" s="494"/>
      <c r="F196" s="494"/>
      <c r="G196" s="494"/>
      <c r="H196" s="494"/>
      <c r="I196" s="495"/>
      <c r="X196" s="483"/>
      <c r="Y196" s="483"/>
      <c r="Z196" s="483"/>
      <c r="AA196" s="483"/>
      <c r="AB196" s="483"/>
    </row>
    <row r="197" spans="2:34" s="1" customFormat="1" ht="41.25" customHeight="1" x14ac:dyDescent="0.2">
      <c r="B197" s="496"/>
      <c r="C197" s="497"/>
      <c r="D197" s="497"/>
      <c r="E197" s="498"/>
      <c r="F197" s="498"/>
      <c r="G197" s="498"/>
      <c r="H197" s="498"/>
      <c r="I197" s="499"/>
      <c r="X197" s="483"/>
      <c r="Y197" s="483"/>
      <c r="Z197" s="483"/>
      <c r="AA197" s="483"/>
      <c r="AB197" s="483"/>
    </row>
    <row r="198" spans="2:34" s="1" customFormat="1" ht="25.5" customHeight="1" x14ac:dyDescent="0.25">
      <c r="B198" s="500"/>
      <c r="C198" s="501"/>
      <c r="D198" s="501"/>
      <c r="E198" s="501"/>
      <c r="F198" s="501"/>
      <c r="G198" s="501"/>
      <c r="H198" s="501"/>
      <c r="I198" s="502"/>
      <c r="J198" s="22"/>
      <c r="K198" s="22"/>
      <c r="L198" s="22"/>
      <c r="M198" s="22"/>
      <c r="X198" s="483"/>
      <c r="Y198" s="483"/>
      <c r="Z198" s="483"/>
      <c r="AA198" s="483"/>
      <c r="AB198" s="483"/>
    </row>
    <row r="199" spans="2:34" ht="17.25" customHeight="1" x14ac:dyDescent="0.2">
      <c r="B199" s="43"/>
      <c r="C199" s="43"/>
      <c r="D199" s="43"/>
      <c r="E199" s="43"/>
      <c r="F199" s="43"/>
      <c r="H199" s="37"/>
      <c r="I199" s="37"/>
      <c r="J199" s="37"/>
      <c r="P199" s="36"/>
      <c r="S199" s="34"/>
      <c r="T199" s="34"/>
      <c r="U199" s="34"/>
      <c r="X199" s="483"/>
      <c r="Y199" s="483"/>
      <c r="Z199" s="483"/>
      <c r="AA199" s="483"/>
      <c r="AB199" s="483"/>
      <c r="AG199" s="34"/>
      <c r="AH199" s="34"/>
    </row>
    <row r="200" spans="2:34" ht="20.25" customHeight="1" x14ac:dyDescent="0.2">
      <c r="B200" s="503" t="s">
        <v>34</v>
      </c>
      <c r="C200" s="503"/>
      <c r="D200" s="503"/>
      <c r="E200" s="503"/>
      <c r="F200" s="503"/>
      <c r="P200" s="36"/>
      <c r="S200" s="34"/>
      <c r="T200" s="34"/>
      <c r="U200" s="34"/>
      <c r="X200" s="483"/>
      <c r="Y200" s="483"/>
      <c r="Z200" s="483"/>
      <c r="AA200" s="483"/>
      <c r="AB200" s="483"/>
      <c r="AG200" s="34"/>
      <c r="AH200" s="34"/>
    </row>
    <row r="201" spans="2:34" ht="33" customHeight="1" x14ac:dyDescent="0.2">
      <c r="B201" s="489" t="s">
        <v>35</v>
      </c>
      <c r="C201" s="532"/>
      <c r="D201" s="532"/>
      <c r="E201" s="532"/>
      <c r="F201" s="532"/>
      <c r="G201" s="532"/>
      <c r="H201" s="532"/>
      <c r="I201" s="532"/>
      <c r="J201" s="98"/>
      <c r="K201" s="89"/>
      <c r="L201" s="89"/>
      <c r="M201" s="89"/>
      <c r="N201" s="89"/>
      <c r="O201" s="34"/>
      <c r="P201" s="34"/>
      <c r="Q201" s="34"/>
      <c r="R201" s="34"/>
      <c r="S201" s="34"/>
      <c r="T201" s="34"/>
      <c r="U201" s="34"/>
      <c r="X201" s="483"/>
      <c r="Y201" s="483"/>
      <c r="Z201" s="483"/>
      <c r="AA201" s="483"/>
      <c r="AB201" s="483"/>
      <c r="AG201" s="34"/>
      <c r="AH201" s="34"/>
    </row>
    <row r="202" spans="2:34" ht="17.25" customHeight="1" x14ac:dyDescent="0.2">
      <c r="B202" s="652"/>
      <c r="C202" s="653"/>
      <c r="D202" s="653"/>
      <c r="E202" s="653"/>
      <c r="F202" s="653"/>
      <c r="G202" s="653"/>
      <c r="H202" s="653"/>
      <c r="I202" s="653"/>
      <c r="J202" s="99"/>
      <c r="K202" s="100"/>
      <c r="L202" s="100"/>
      <c r="M202" s="100"/>
      <c r="N202" s="100"/>
      <c r="O202" s="34"/>
      <c r="P202" s="34"/>
      <c r="Q202" s="34"/>
      <c r="R202" s="34"/>
      <c r="S202" s="34"/>
      <c r="T202" s="34"/>
      <c r="U202" s="34"/>
      <c r="X202" s="483"/>
      <c r="Y202" s="483"/>
      <c r="Z202" s="483"/>
      <c r="AA202" s="483"/>
      <c r="AB202" s="483"/>
      <c r="AG202" s="34"/>
      <c r="AH202" s="34"/>
    </row>
    <row r="203" spans="2:34" ht="12.75" customHeight="1" x14ac:dyDescent="0.2">
      <c r="B203" s="654"/>
      <c r="C203" s="655"/>
      <c r="D203" s="655"/>
      <c r="E203" s="655"/>
      <c r="F203" s="655"/>
      <c r="G203" s="655"/>
      <c r="H203" s="655"/>
      <c r="I203" s="655"/>
      <c r="J203" s="99"/>
      <c r="K203" s="100"/>
      <c r="L203" s="100"/>
      <c r="M203" s="100"/>
      <c r="N203" s="100"/>
      <c r="X203" s="483"/>
      <c r="Y203" s="483"/>
      <c r="Z203" s="483"/>
      <c r="AA203" s="483"/>
      <c r="AB203" s="483"/>
    </row>
    <row r="204" spans="2:34" ht="12.75" customHeight="1" x14ac:dyDescent="0.2">
      <c r="B204" s="654"/>
      <c r="C204" s="655"/>
      <c r="D204" s="655"/>
      <c r="E204" s="655"/>
      <c r="F204" s="655"/>
      <c r="G204" s="655"/>
      <c r="H204" s="655"/>
      <c r="I204" s="655"/>
      <c r="J204" s="99"/>
      <c r="K204" s="100"/>
      <c r="L204" s="100"/>
      <c r="M204" s="100"/>
      <c r="N204" s="100"/>
      <c r="X204" s="483"/>
      <c r="Y204" s="483"/>
      <c r="Z204" s="483"/>
      <c r="AA204" s="483"/>
      <c r="AB204" s="483"/>
    </row>
    <row r="205" spans="2:34" ht="12.75" customHeight="1" x14ac:dyDescent="0.2">
      <c r="B205" s="654"/>
      <c r="C205" s="655"/>
      <c r="D205" s="655"/>
      <c r="E205" s="655"/>
      <c r="F205" s="655"/>
      <c r="G205" s="655"/>
      <c r="H205" s="655"/>
      <c r="I205" s="655"/>
      <c r="J205" s="99"/>
      <c r="K205" s="100"/>
      <c r="L205" s="100"/>
      <c r="M205" s="100"/>
      <c r="N205" s="100"/>
      <c r="X205" s="483"/>
      <c r="Y205" s="483"/>
      <c r="Z205" s="483"/>
      <c r="AA205" s="483"/>
      <c r="AB205" s="483"/>
    </row>
    <row r="206" spans="2:34" ht="12.75" customHeight="1" x14ac:dyDescent="0.2">
      <c r="B206" s="654"/>
      <c r="C206" s="655"/>
      <c r="D206" s="655"/>
      <c r="E206" s="655"/>
      <c r="F206" s="655"/>
      <c r="G206" s="655"/>
      <c r="H206" s="655"/>
      <c r="I206" s="655"/>
      <c r="J206" s="99"/>
      <c r="K206" s="100"/>
      <c r="L206" s="100"/>
      <c r="M206" s="100"/>
      <c r="N206" s="100"/>
      <c r="X206" s="483"/>
      <c r="Y206" s="483"/>
      <c r="Z206" s="483"/>
      <c r="AA206" s="483"/>
      <c r="AB206" s="483"/>
    </row>
    <row r="207" spans="2:34" ht="12.75" customHeight="1" x14ac:dyDescent="0.2">
      <c r="B207" s="654"/>
      <c r="C207" s="655"/>
      <c r="D207" s="655"/>
      <c r="E207" s="655"/>
      <c r="F207" s="655"/>
      <c r="G207" s="655"/>
      <c r="H207" s="655"/>
      <c r="I207" s="655"/>
      <c r="J207" s="99"/>
      <c r="K207" s="100"/>
      <c r="L207" s="100"/>
      <c r="M207" s="100"/>
      <c r="N207" s="100"/>
      <c r="X207" s="483"/>
      <c r="Y207" s="483"/>
      <c r="Z207" s="483"/>
      <c r="AA207" s="483"/>
      <c r="AB207" s="483"/>
    </row>
    <row r="208" spans="2:34" ht="12.75" customHeight="1" x14ac:dyDescent="0.2">
      <c r="B208" s="654"/>
      <c r="C208" s="655"/>
      <c r="D208" s="655"/>
      <c r="E208" s="655"/>
      <c r="F208" s="655"/>
      <c r="G208" s="655"/>
      <c r="H208" s="655"/>
      <c r="I208" s="655"/>
      <c r="J208" s="94"/>
      <c r="K208" s="95"/>
      <c r="L208" s="95"/>
      <c r="M208" s="95"/>
      <c r="N208" s="95"/>
      <c r="X208" s="483"/>
      <c r="Y208" s="483"/>
      <c r="Z208" s="483"/>
      <c r="AA208" s="483"/>
      <c r="AB208" s="483"/>
    </row>
    <row r="209" spans="2:46" ht="12.75" customHeight="1" x14ac:dyDescent="0.2">
      <c r="B209" s="654"/>
      <c r="C209" s="655"/>
      <c r="D209" s="655"/>
      <c r="E209" s="655"/>
      <c r="F209" s="655"/>
      <c r="G209" s="655"/>
      <c r="H209" s="655"/>
      <c r="I209" s="655"/>
      <c r="J209" s="94"/>
      <c r="K209" s="95"/>
      <c r="L209" s="95"/>
      <c r="M209" s="95"/>
      <c r="N209" s="95"/>
      <c r="X209" s="483"/>
      <c r="Y209" s="483"/>
      <c r="Z209" s="483"/>
      <c r="AA209" s="483"/>
      <c r="AB209" s="483"/>
    </row>
    <row r="210" spans="2:46" ht="12.75" customHeight="1" x14ac:dyDescent="0.2">
      <c r="B210" s="654"/>
      <c r="C210" s="655"/>
      <c r="D210" s="655"/>
      <c r="E210" s="655"/>
      <c r="F210" s="655"/>
      <c r="G210" s="655"/>
      <c r="H210" s="655"/>
      <c r="I210" s="655"/>
      <c r="J210" s="94"/>
      <c r="K210" s="95"/>
      <c r="L210" s="95"/>
      <c r="M210" s="95"/>
      <c r="N210" s="95"/>
      <c r="X210" s="483"/>
      <c r="Y210" s="483"/>
      <c r="Z210" s="483"/>
      <c r="AA210" s="483"/>
      <c r="AB210" s="483"/>
    </row>
    <row r="211" spans="2:46" ht="15" customHeight="1" x14ac:dyDescent="0.2">
      <c r="B211" s="656"/>
      <c r="C211" s="657"/>
      <c r="D211" s="657"/>
      <c r="E211" s="657"/>
      <c r="F211" s="657"/>
      <c r="G211" s="657"/>
      <c r="H211" s="657"/>
      <c r="I211" s="657"/>
      <c r="J211" s="94"/>
      <c r="K211" s="95"/>
      <c r="L211" s="95"/>
      <c r="M211" s="95"/>
      <c r="N211" s="95"/>
      <c r="X211" s="483"/>
      <c r="Y211" s="483"/>
      <c r="Z211" s="483"/>
      <c r="AA211" s="483"/>
      <c r="AB211" s="483"/>
    </row>
    <row r="212" spans="2:46" x14ac:dyDescent="0.2">
      <c r="P212" s="45"/>
      <c r="X212" s="483"/>
      <c r="Y212" s="483"/>
      <c r="Z212" s="483"/>
      <c r="AA212" s="483"/>
      <c r="AB212" s="483"/>
    </row>
    <row r="213" spans="2:46" ht="15" customHeight="1" x14ac:dyDescent="0.2">
      <c r="B213" s="30" t="s">
        <v>732</v>
      </c>
      <c r="M213" s="30"/>
      <c r="P213" s="30" t="s">
        <v>119</v>
      </c>
      <c r="X213" s="483"/>
      <c r="Y213" s="483"/>
      <c r="Z213" s="483"/>
      <c r="AA213" s="483"/>
      <c r="AB213" s="483"/>
    </row>
    <row r="214" spans="2:46" ht="19.5" customHeight="1" x14ac:dyDescent="0.2">
      <c r="B214" s="480" t="s">
        <v>121</v>
      </c>
      <c r="C214" s="480"/>
      <c r="D214" s="480"/>
      <c r="E214" s="480"/>
      <c r="F214" s="480"/>
      <c r="G214" s="480"/>
      <c r="H214" s="480"/>
      <c r="I214" s="480"/>
      <c r="P214" s="489" t="s">
        <v>120</v>
      </c>
      <c r="Q214" s="490"/>
      <c r="R214" s="490"/>
      <c r="S214" s="490"/>
      <c r="T214" s="490"/>
      <c r="U214" s="490"/>
      <c r="V214" s="490"/>
      <c r="W214" s="558"/>
      <c r="X214" s="483"/>
      <c r="Y214" s="483"/>
      <c r="Z214" s="483"/>
      <c r="AA214" s="483"/>
      <c r="AB214" s="483"/>
    </row>
    <row r="215" spans="2:46" ht="19.5" customHeight="1" x14ac:dyDescent="0.2">
      <c r="B215" s="482"/>
      <c r="C215" s="482"/>
      <c r="D215" s="482"/>
      <c r="E215" s="482"/>
      <c r="F215" s="482"/>
      <c r="G215" s="482"/>
      <c r="H215" s="482"/>
      <c r="I215" s="482"/>
      <c r="O215" s="52"/>
      <c r="P215" s="484"/>
      <c r="Q215" s="485"/>
      <c r="R215" s="485"/>
      <c r="S215" s="485"/>
      <c r="T215" s="485"/>
      <c r="U215" s="485"/>
      <c r="V215" s="485"/>
      <c r="W215" s="486"/>
      <c r="X215" s="483"/>
      <c r="Y215" s="483"/>
      <c r="Z215" s="483"/>
      <c r="AA215" s="483"/>
      <c r="AB215" s="483"/>
    </row>
    <row r="216" spans="2:46" ht="19.5" customHeight="1" x14ac:dyDescent="0.2">
      <c r="B216" s="482"/>
      <c r="C216" s="482"/>
      <c r="D216" s="482"/>
      <c r="E216" s="482"/>
      <c r="F216" s="482"/>
      <c r="G216" s="482"/>
      <c r="H216" s="482"/>
      <c r="I216" s="482"/>
      <c r="P216" s="484"/>
      <c r="Q216" s="485"/>
      <c r="R216" s="485"/>
      <c r="S216" s="485"/>
      <c r="T216" s="485"/>
      <c r="U216" s="485"/>
      <c r="V216" s="485"/>
      <c r="W216" s="486"/>
      <c r="X216" s="483"/>
      <c r="Y216" s="483"/>
      <c r="Z216" s="483"/>
      <c r="AA216" s="483"/>
      <c r="AB216" s="483"/>
    </row>
    <row r="217" spans="2:46" ht="19.5" customHeight="1" x14ac:dyDescent="0.2">
      <c r="B217" s="477"/>
      <c r="C217" s="478"/>
      <c r="D217" s="478"/>
      <c r="E217" s="478"/>
      <c r="F217" s="478"/>
      <c r="G217" s="478"/>
      <c r="H217" s="478"/>
      <c r="I217" s="479"/>
      <c r="P217" s="484"/>
      <c r="Q217" s="485"/>
      <c r="R217" s="485"/>
      <c r="S217" s="485"/>
      <c r="T217" s="485"/>
      <c r="U217" s="485"/>
      <c r="V217" s="485"/>
      <c r="W217" s="486"/>
      <c r="X217" s="483"/>
      <c r="Y217" s="483"/>
      <c r="Z217" s="483"/>
      <c r="AA217" s="483"/>
      <c r="AB217" s="483"/>
    </row>
    <row r="218" spans="2:46" ht="19.5" customHeight="1" x14ac:dyDescent="0.2">
      <c r="B218" s="30"/>
      <c r="P218" s="38"/>
      <c r="Q218" s="38"/>
      <c r="R218" s="38"/>
      <c r="S218" s="38"/>
      <c r="T218" s="38"/>
      <c r="U218" s="38"/>
      <c r="X218" s="483"/>
      <c r="Y218" s="483"/>
      <c r="Z218" s="483"/>
      <c r="AA218" s="483"/>
      <c r="AB218" s="483"/>
    </row>
    <row r="219" spans="2:46" x14ac:dyDescent="0.2">
      <c r="P219" s="45"/>
      <c r="X219" s="483"/>
      <c r="Y219" s="483"/>
      <c r="Z219" s="483"/>
      <c r="AA219" s="483"/>
      <c r="AB219" s="483"/>
    </row>
    <row r="220" spans="2:46" ht="19.5" customHeight="1" x14ac:dyDescent="0.2">
      <c r="B220" s="30"/>
      <c r="H220" s="30"/>
      <c r="R220" s="35"/>
      <c r="U220" s="78"/>
      <c r="X220" s="483"/>
      <c r="Y220" s="483"/>
      <c r="Z220" s="483"/>
      <c r="AA220" s="483"/>
      <c r="AB220" s="483"/>
    </row>
    <row r="221" spans="2:46" ht="19.5" customHeight="1" x14ac:dyDescent="0.2">
      <c r="B221" s="30"/>
      <c r="H221" s="30"/>
      <c r="P221" s="551" t="s">
        <v>539</v>
      </c>
      <c r="Q221" s="552"/>
      <c r="R221" s="552"/>
      <c r="S221" s="552"/>
      <c r="T221" s="552"/>
      <c r="U221" s="552"/>
      <c r="V221" s="552"/>
      <c r="W221" s="553"/>
      <c r="X221" s="75"/>
      <c r="Y221" s="75"/>
      <c r="Z221" s="75"/>
      <c r="AA221" s="75"/>
      <c r="AB221" s="75"/>
    </row>
    <row r="222" spans="2:46" ht="21" customHeight="1" x14ac:dyDescent="0.2">
      <c r="M222" s="45"/>
      <c r="P222" s="554"/>
      <c r="Q222" s="555"/>
      <c r="R222" s="555"/>
      <c r="S222" s="555"/>
      <c r="T222" s="555"/>
      <c r="U222" s="555"/>
      <c r="V222" s="555"/>
      <c r="W222" s="556"/>
      <c r="X222" s="30"/>
      <c r="Y222" s="30"/>
      <c r="Z222" s="30"/>
      <c r="AA222" s="30"/>
      <c r="AB222" s="30"/>
      <c r="AC222" s="30"/>
      <c r="AD222" s="30"/>
      <c r="AE222" s="30"/>
      <c r="AF222" s="30"/>
      <c r="AG222" s="30"/>
      <c r="AH222" s="56"/>
      <c r="AI222" s="56"/>
      <c r="AJ222" s="56"/>
      <c r="AK222" s="56"/>
      <c r="AL222" s="56"/>
      <c r="AM222" s="56"/>
      <c r="AN222" s="56"/>
      <c r="AO222" s="56"/>
      <c r="AP222" s="56"/>
      <c r="AQ222" s="56"/>
      <c r="AR222" s="56"/>
      <c r="AS222" s="56"/>
      <c r="AT222" s="55"/>
    </row>
    <row r="223" spans="2:46" ht="51" customHeight="1" x14ac:dyDescent="0.2">
      <c r="B223" s="649" t="s">
        <v>719</v>
      </c>
      <c r="C223" s="650"/>
      <c r="D223" s="650"/>
      <c r="E223" s="650"/>
      <c r="F223" s="650"/>
      <c r="G223" s="650"/>
      <c r="H223" s="650"/>
      <c r="I223" s="651"/>
      <c r="P223" s="550" t="str">
        <f>"Leverantören intygar att avropssvaret är giltigt minst den tid som avropande organisation angett ovan. "&amp;CHAR(10)&amp;"("&amp;TEXT(D34,"ÅÅÅÅ-MM-DD")&amp;")"</f>
        <v>Leverantören intygar att avropssvaret är giltigt minst den tid som avropande organisation angett ovan. 
(1900-01-00)</v>
      </c>
      <c r="Q223" s="550"/>
      <c r="R223" s="550"/>
      <c r="S223" s="550"/>
      <c r="T223" s="550"/>
      <c r="U223" s="550"/>
      <c r="V223" s="550"/>
      <c r="W223" s="550"/>
      <c r="X223" s="30"/>
      <c r="Y223" s="30"/>
      <c r="Z223" s="30"/>
      <c r="AA223" s="30"/>
      <c r="AB223" s="30"/>
      <c r="AC223" s="30"/>
      <c r="AD223" s="30"/>
      <c r="AE223" s="30"/>
      <c r="AF223" s="30"/>
      <c r="AG223" s="30"/>
      <c r="AH223" s="56"/>
      <c r="AI223" s="56"/>
      <c r="AJ223" s="56"/>
      <c r="AK223" s="56"/>
      <c r="AL223" s="56"/>
      <c r="AM223" s="56"/>
      <c r="AN223" s="56"/>
      <c r="AO223" s="56"/>
      <c r="AP223" s="56"/>
      <c r="AQ223" s="56"/>
      <c r="AR223" s="56"/>
      <c r="AS223" s="56"/>
      <c r="AT223" s="55"/>
    </row>
    <row r="224" spans="2:46" ht="21" customHeight="1" x14ac:dyDescent="0.2">
      <c r="B224" s="79"/>
      <c r="P224" s="489" t="s">
        <v>37</v>
      </c>
      <c r="Q224" s="490"/>
      <c r="R224" s="490"/>
      <c r="S224" s="490"/>
      <c r="T224" s="490"/>
      <c r="U224" s="490"/>
      <c r="V224" s="490"/>
      <c r="W224" s="491"/>
      <c r="X224" s="30"/>
      <c r="Y224" s="30"/>
      <c r="Z224" s="30"/>
      <c r="AA224" s="30"/>
      <c r="AB224" s="30"/>
      <c r="AC224" s="30"/>
      <c r="AD224" s="30"/>
      <c r="AE224" s="30"/>
      <c r="AF224" s="30"/>
      <c r="AG224" s="30"/>
      <c r="AH224" s="56"/>
      <c r="AI224" s="56"/>
      <c r="AJ224" s="56"/>
      <c r="AK224" s="56"/>
      <c r="AL224" s="56"/>
      <c r="AM224" s="56"/>
      <c r="AN224" s="56"/>
      <c r="AO224" s="56"/>
      <c r="AP224" s="56"/>
      <c r="AQ224" s="56"/>
      <c r="AR224" s="56"/>
      <c r="AS224" s="56"/>
      <c r="AT224" s="55"/>
    </row>
    <row r="225" spans="2:46" ht="21.75" customHeight="1" x14ac:dyDescent="0.2">
      <c r="B225" s="33"/>
      <c r="C225" s="33"/>
      <c r="D225" s="33"/>
      <c r="E225" s="33"/>
      <c r="F225" s="33"/>
      <c r="G225" s="33"/>
      <c r="H225" s="33"/>
      <c r="I225" s="33"/>
      <c r="J225" s="33"/>
      <c r="K225" s="33"/>
      <c r="L225" s="33"/>
      <c r="M225" s="33"/>
      <c r="P225" s="484"/>
      <c r="Q225" s="485"/>
      <c r="R225" s="485"/>
      <c r="S225" s="485"/>
      <c r="T225" s="485"/>
      <c r="U225" s="485"/>
      <c r="V225" s="485"/>
      <c r="W225" s="486"/>
      <c r="X225" s="39"/>
      <c r="Y225" s="39"/>
      <c r="Z225" s="39"/>
      <c r="AA225" s="39"/>
      <c r="AB225" s="39"/>
      <c r="AC225" s="39"/>
      <c r="AD225" s="39"/>
      <c r="AE225" s="39"/>
      <c r="AF225" s="39"/>
      <c r="AG225" s="39"/>
      <c r="AH225" s="55" t="b">
        <f>IF(P225=0,TRUE,FALSE)</f>
        <v>1</v>
      </c>
      <c r="AI225" s="57"/>
      <c r="AJ225" s="58"/>
      <c r="AK225" s="55"/>
      <c r="AL225" s="55"/>
      <c r="AM225" s="55"/>
      <c r="AN225" s="55"/>
      <c r="AO225" s="55"/>
      <c r="AP225" s="55"/>
      <c r="AQ225" s="55"/>
      <c r="AR225" s="55"/>
      <c r="AS225" s="55"/>
      <c r="AT225" s="55"/>
    </row>
    <row r="226" spans="2:46" ht="7.5" customHeight="1" x14ac:dyDescent="0.2">
      <c r="B226" s="33"/>
      <c r="C226" s="33"/>
      <c r="D226" s="33"/>
      <c r="E226" s="33"/>
      <c r="F226" s="33"/>
      <c r="G226" s="33"/>
      <c r="H226" s="33"/>
      <c r="I226" s="33"/>
      <c r="J226" s="33"/>
      <c r="K226" s="33"/>
      <c r="L226" s="33"/>
      <c r="M226" s="33"/>
      <c r="P226" s="40"/>
      <c r="Q226" s="40"/>
      <c r="R226" s="40"/>
      <c r="S226" s="40"/>
      <c r="T226" s="40"/>
      <c r="X226" s="41"/>
      <c r="Y226" s="41"/>
      <c r="Z226" s="41"/>
      <c r="AA226" s="41"/>
      <c r="AB226" s="41"/>
      <c r="AC226" s="41"/>
      <c r="AD226" s="41"/>
      <c r="AE226" s="41"/>
      <c r="AF226" s="41"/>
      <c r="AG226" s="41"/>
      <c r="AH226" s="59"/>
      <c r="AI226" s="59"/>
      <c r="AJ226" s="58"/>
      <c r="AK226" s="55"/>
      <c r="AL226" s="55"/>
      <c r="AM226" s="55"/>
      <c r="AN226" s="55"/>
      <c r="AO226" s="55"/>
      <c r="AP226" s="55"/>
      <c r="AQ226" s="55"/>
      <c r="AR226" s="55"/>
      <c r="AS226" s="55"/>
      <c r="AT226" s="55"/>
    </row>
    <row r="227" spans="2:46" ht="18" customHeight="1" x14ac:dyDescent="0.2">
      <c r="B227" s="33"/>
      <c r="C227" s="33"/>
      <c r="D227" s="33"/>
      <c r="E227" s="33"/>
      <c r="F227" s="33"/>
      <c r="G227" s="33"/>
      <c r="H227" s="33"/>
      <c r="I227" s="33"/>
      <c r="J227" s="33"/>
      <c r="K227" s="33"/>
      <c r="L227" s="33"/>
      <c r="M227" s="33"/>
      <c r="P227" s="547" t="s">
        <v>38</v>
      </c>
      <c r="Q227" s="548"/>
      <c r="R227" s="548"/>
      <c r="S227" s="548"/>
      <c r="T227" s="548"/>
      <c r="U227" s="548"/>
      <c r="V227" s="548"/>
      <c r="W227" s="549"/>
      <c r="X227" s="40"/>
      <c r="Y227" s="40"/>
      <c r="Z227" s="40"/>
      <c r="AA227" s="40"/>
      <c r="AB227" s="40"/>
      <c r="AC227" s="40"/>
      <c r="AD227" s="40"/>
      <c r="AE227" s="40"/>
      <c r="AF227" s="40"/>
      <c r="AG227" s="40"/>
      <c r="AH227" s="58"/>
      <c r="AI227" s="58"/>
      <c r="AJ227" s="58"/>
      <c r="AK227" s="55"/>
      <c r="AL227" s="55"/>
      <c r="AM227" s="55"/>
      <c r="AN227" s="55"/>
      <c r="AO227" s="55"/>
      <c r="AP227" s="55"/>
      <c r="AQ227" s="55"/>
      <c r="AR227" s="55"/>
      <c r="AS227" s="55"/>
      <c r="AT227" s="55"/>
    </row>
    <row r="228" spans="2:46" ht="14.25" customHeight="1" x14ac:dyDescent="0.2">
      <c r="B228" s="46"/>
      <c r="C228" s="46"/>
      <c r="D228" s="46"/>
      <c r="P228" s="541"/>
      <c r="Q228" s="542"/>
      <c r="R228" s="542"/>
      <c r="S228" s="542"/>
      <c r="T228" s="542"/>
      <c r="U228" s="542"/>
      <c r="V228" s="542"/>
      <c r="W228" s="543"/>
      <c r="X228" s="39"/>
      <c r="Y228" s="39"/>
      <c r="Z228" s="39"/>
      <c r="AA228" s="39"/>
      <c r="AB228" s="39"/>
      <c r="AC228" s="39"/>
      <c r="AD228" s="39"/>
      <c r="AE228" s="39"/>
      <c r="AF228" s="39"/>
      <c r="AG228" s="39"/>
      <c r="AH228" s="57"/>
      <c r="AI228" s="57"/>
      <c r="AJ228" s="58"/>
      <c r="AK228" s="55"/>
      <c r="AL228" s="55"/>
      <c r="AM228" s="55"/>
      <c r="AN228" s="55"/>
      <c r="AO228" s="55"/>
      <c r="AP228" s="55"/>
      <c r="AQ228" s="55"/>
      <c r="AR228" s="55"/>
      <c r="AS228" s="55"/>
      <c r="AT228" s="55"/>
    </row>
    <row r="229" spans="2:46" ht="26.25" customHeight="1" x14ac:dyDescent="0.2">
      <c r="B229" s="46"/>
      <c r="C229" s="46"/>
      <c r="D229" s="46"/>
      <c r="F229" s="45"/>
      <c r="P229" s="544"/>
      <c r="Q229" s="545"/>
      <c r="R229" s="545"/>
      <c r="S229" s="545"/>
      <c r="T229" s="545"/>
      <c r="U229" s="545"/>
      <c r="V229" s="545"/>
      <c r="W229" s="546"/>
      <c r="X229" s="41"/>
      <c r="Y229" s="41"/>
      <c r="Z229" s="41"/>
      <c r="AA229" s="41"/>
      <c r="AB229" s="41"/>
      <c r="AC229" s="41"/>
      <c r="AD229" s="41"/>
      <c r="AE229" s="41"/>
      <c r="AF229" s="41"/>
      <c r="AG229" s="41"/>
      <c r="AH229" s="55" t="b">
        <f>IF(P228=0,TRUE,FALSE)</f>
        <v>1</v>
      </c>
      <c r="AI229" s="59"/>
      <c r="AJ229" s="58"/>
      <c r="AK229" s="55"/>
      <c r="AL229" s="55"/>
      <c r="AM229" s="55"/>
      <c r="AN229" s="55"/>
      <c r="AO229" s="55"/>
      <c r="AP229" s="55"/>
      <c r="AQ229" s="55"/>
      <c r="AR229" s="55"/>
      <c r="AS229" s="55"/>
      <c r="AT229" s="55"/>
    </row>
    <row r="230" spans="2:46" ht="42.75" customHeight="1" x14ac:dyDescent="0.2">
      <c r="F230" s="45"/>
      <c r="R230" s="41"/>
      <c r="X230" s="41"/>
      <c r="Y230" s="41"/>
      <c r="Z230" s="41"/>
      <c r="AA230" s="41"/>
      <c r="AB230" s="41"/>
      <c r="AC230" s="41"/>
      <c r="AD230" s="41"/>
      <c r="AE230" s="41"/>
      <c r="AF230" s="41"/>
      <c r="AG230" s="41"/>
      <c r="AH230" s="59"/>
      <c r="AI230" s="59"/>
      <c r="AJ230" s="58"/>
      <c r="AK230" s="55"/>
      <c r="AL230" s="55"/>
      <c r="AM230" s="55"/>
      <c r="AN230" s="55"/>
      <c r="AO230" s="55"/>
      <c r="AP230" s="55"/>
      <c r="AQ230" s="55"/>
      <c r="AR230" s="55"/>
      <c r="AS230" s="55"/>
      <c r="AT230" s="55"/>
    </row>
    <row r="231" spans="2:46" ht="42.75" customHeight="1" x14ac:dyDescent="0.2">
      <c r="T231" s="540" t="str">
        <f>IF(LarmStatus,"Minst ett av de obligatoriska kraven är inte ifyllda eller besvarde med Nej","")</f>
        <v>Minst ett av de obligatoriska kraven är inte ifyllda eller besvarde med Nej</v>
      </c>
      <c r="U231" s="540"/>
      <c r="V231" s="540"/>
      <c r="W231" s="540"/>
      <c r="X231" s="45"/>
      <c r="AH231" s="55"/>
      <c r="AI231" s="55"/>
      <c r="AJ231" s="55"/>
      <c r="AK231" s="55"/>
      <c r="AL231" s="55"/>
      <c r="AM231" s="55"/>
      <c r="AN231" s="55"/>
      <c r="AO231" s="55"/>
      <c r="AP231" s="55"/>
      <c r="AQ231" s="55"/>
      <c r="AR231" s="55"/>
      <c r="AS231" s="55"/>
      <c r="AT231" s="55"/>
    </row>
    <row r="232" spans="2:46" ht="7.5" customHeight="1" x14ac:dyDescent="0.2">
      <c r="AH232" s="55"/>
      <c r="AI232" s="55"/>
      <c r="AJ232" s="55"/>
      <c r="AK232" s="55"/>
      <c r="AL232" s="55"/>
      <c r="AM232" s="55"/>
      <c r="AN232" s="55"/>
      <c r="AO232" s="55"/>
      <c r="AP232" s="55"/>
      <c r="AQ232" s="55"/>
      <c r="AR232" s="55"/>
      <c r="AS232" s="55"/>
      <c r="AT232" s="55"/>
    </row>
    <row r="233" spans="2:46" ht="7.5" customHeight="1" x14ac:dyDescent="0.2">
      <c r="AH233" s="55"/>
      <c r="AI233" s="55"/>
      <c r="AJ233" s="55"/>
      <c r="AK233" s="55"/>
      <c r="AL233" s="55"/>
      <c r="AM233" s="55"/>
      <c r="AN233" s="55"/>
      <c r="AO233" s="55"/>
      <c r="AP233" s="55"/>
      <c r="AQ233" s="55"/>
      <c r="AR233" s="55"/>
      <c r="AS233" s="55"/>
      <c r="AT233" s="55"/>
    </row>
    <row r="234" spans="2:46" ht="20.25" customHeight="1" x14ac:dyDescent="0.2">
      <c r="AH234" s="55"/>
      <c r="AI234" s="55"/>
      <c r="AJ234" s="55"/>
      <c r="AK234" s="55"/>
      <c r="AL234" s="55"/>
      <c r="AM234" s="55"/>
      <c r="AN234" s="55"/>
      <c r="AO234" s="55"/>
      <c r="AP234" s="55"/>
      <c r="AQ234" s="55"/>
      <c r="AR234" s="55"/>
      <c r="AS234" s="55"/>
      <c r="AT234" s="55"/>
    </row>
    <row r="235" spans="2:46" ht="17.25" customHeight="1" x14ac:dyDescent="0.2">
      <c r="AH235" s="55"/>
      <c r="AI235" s="55"/>
      <c r="AJ235" s="55"/>
      <c r="AK235" s="55"/>
      <c r="AL235" s="55"/>
      <c r="AM235" s="55"/>
      <c r="AN235" s="55"/>
      <c r="AO235" s="55"/>
      <c r="AP235" s="55"/>
      <c r="AQ235" s="55"/>
      <c r="AR235" s="55"/>
      <c r="AS235" s="55"/>
      <c r="AT235" s="55"/>
    </row>
    <row r="236" spans="2:46" ht="17.25" customHeight="1" x14ac:dyDescent="0.2">
      <c r="AH236" s="55"/>
      <c r="AI236" s="55"/>
      <c r="AJ236" s="55"/>
      <c r="AK236" s="55"/>
      <c r="AL236" s="55"/>
      <c r="AM236" s="55"/>
      <c r="AN236" s="55"/>
      <c r="AO236" s="55"/>
      <c r="AP236" s="55"/>
      <c r="AQ236" s="55"/>
      <c r="AR236" s="55"/>
      <c r="AS236" s="55"/>
      <c r="AT236" s="55"/>
    </row>
    <row r="237" spans="2:46" ht="17.25" customHeight="1" x14ac:dyDescent="0.2">
      <c r="AH237" s="55"/>
      <c r="AI237" s="55"/>
      <c r="AJ237" s="55"/>
      <c r="AK237" s="55"/>
      <c r="AL237" s="55"/>
      <c r="AM237" s="55"/>
      <c r="AN237" s="55"/>
      <c r="AO237" s="55"/>
      <c r="AP237" s="55"/>
      <c r="AQ237" s="55"/>
      <c r="AR237" s="55"/>
      <c r="AS237" s="55"/>
      <c r="AT237" s="55"/>
    </row>
    <row r="238" spans="2:46" ht="17.25" customHeight="1" x14ac:dyDescent="0.2">
      <c r="AH238" s="55"/>
      <c r="AI238" s="55"/>
      <c r="AJ238" s="55"/>
      <c r="AK238" s="55"/>
      <c r="AL238" s="55"/>
      <c r="AM238" s="55"/>
      <c r="AN238" s="55"/>
      <c r="AO238" s="55"/>
      <c r="AP238" s="55"/>
      <c r="AQ238" s="55"/>
      <c r="AR238" s="55"/>
      <c r="AS238" s="55"/>
      <c r="AT238" s="55"/>
    </row>
    <row r="239" spans="2:46" ht="17.25" customHeight="1" x14ac:dyDescent="0.2">
      <c r="AH239" s="55"/>
      <c r="AI239" s="55"/>
      <c r="AJ239" s="55"/>
      <c r="AK239" s="55"/>
      <c r="AL239" s="55"/>
      <c r="AM239" s="55"/>
      <c r="AN239" s="55"/>
      <c r="AO239" s="55"/>
      <c r="AP239" s="55"/>
      <c r="AQ239" s="55"/>
      <c r="AR239" s="55"/>
      <c r="AS239" s="55"/>
      <c r="AT239" s="55"/>
    </row>
    <row r="240" spans="2:46" ht="17.25" customHeight="1" x14ac:dyDescent="0.2">
      <c r="AH240" s="55"/>
      <c r="AI240" s="55"/>
      <c r="AJ240" s="55"/>
      <c r="AK240" s="55"/>
      <c r="AL240" s="55"/>
      <c r="AM240" s="55"/>
      <c r="AN240" s="55"/>
      <c r="AO240" s="55"/>
      <c r="AP240" s="55"/>
      <c r="AQ240" s="55"/>
      <c r="AR240" s="55"/>
      <c r="AS240" s="55"/>
      <c r="AT240" s="55"/>
    </row>
    <row r="241" spans="2:46" ht="17.25" customHeight="1" x14ac:dyDescent="0.2">
      <c r="AH241" s="55"/>
      <c r="AI241" s="55"/>
      <c r="AJ241" s="55"/>
      <c r="AK241" s="55"/>
      <c r="AL241" s="55"/>
      <c r="AM241" s="55"/>
      <c r="AN241" s="55"/>
      <c r="AO241" s="55"/>
      <c r="AP241" s="55"/>
      <c r="AQ241" s="55"/>
      <c r="AR241" s="55"/>
      <c r="AS241" s="55"/>
      <c r="AT241" s="55"/>
    </row>
    <row r="256" spans="2:46" x14ac:dyDescent="0.2">
      <c r="B256" s="29" t="s">
        <v>732</v>
      </c>
    </row>
  </sheetData>
  <sheetProtection algorithmName="SHA-512" hashValue="kwbeBO+qgnW/H4mKdvzL5r3NvCspiig1lZ5IB/QjhZJf3vLsew2q1/Do1Vuk7m8nxMSbJrkEQF0mGoJnLH/7fg==" saltValue="MIpWmDxA65SI2rlzdgG3ww==" spinCount="100000" sheet="1" formatRows="0"/>
  <dataConsolidate/>
  <mergeCells count="659">
    <mergeCell ref="B155:C155"/>
    <mergeCell ref="D155:G155"/>
    <mergeCell ref="B161:C161"/>
    <mergeCell ref="D161:G161"/>
    <mergeCell ref="B157:C157"/>
    <mergeCell ref="D157:G157"/>
    <mergeCell ref="Q155:X155"/>
    <mergeCell ref="B156:C156"/>
    <mergeCell ref="H156:N156"/>
    <mergeCell ref="Q156:X156"/>
    <mergeCell ref="H155:N155"/>
    <mergeCell ref="B159:C159"/>
    <mergeCell ref="D159:G159"/>
    <mergeCell ref="H158:N158"/>
    <mergeCell ref="D158:G158"/>
    <mergeCell ref="Q145:X145"/>
    <mergeCell ref="D146:G146"/>
    <mergeCell ref="B152:C152"/>
    <mergeCell ref="D152:G152"/>
    <mergeCell ref="H152:N152"/>
    <mergeCell ref="Q152:X152"/>
    <mergeCell ref="H161:N161"/>
    <mergeCell ref="H159:N159"/>
    <mergeCell ref="Q159:X159"/>
    <mergeCell ref="Q160:X160"/>
    <mergeCell ref="Q161:X161"/>
    <mergeCell ref="H160:N160"/>
    <mergeCell ref="B153:C153"/>
    <mergeCell ref="D153:G153"/>
    <mergeCell ref="H153:N153"/>
    <mergeCell ref="Q153:X153"/>
    <mergeCell ref="B154:C154"/>
    <mergeCell ref="D154:G154"/>
    <mergeCell ref="H154:N154"/>
    <mergeCell ref="Q154:X154"/>
    <mergeCell ref="H157:N157"/>
    <mergeCell ref="Q158:X158"/>
    <mergeCell ref="D156:G156"/>
    <mergeCell ref="B158:C158"/>
    <mergeCell ref="Q150:X150"/>
    <mergeCell ref="B151:C151"/>
    <mergeCell ref="D151:G151"/>
    <mergeCell ref="H151:N151"/>
    <mergeCell ref="Q151:X151"/>
    <mergeCell ref="Q147:X147"/>
    <mergeCell ref="B148:C148"/>
    <mergeCell ref="D148:G148"/>
    <mergeCell ref="H148:N148"/>
    <mergeCell ref="Q148:X148"/>
    <mergeCell ref="B149:C149"/>
    <mergeCell ref="D149:G149"/>
    <mergeCell ref="H149:N149"/>
    <mergeCell ref="Q149:X149"/>
    <mergeCell ref="B141:C141"/>
    <mergeCell ref="H139:N139"/>
    <mergeCell ref="H140:N140"/>
    <mergeCell ref="B138:C138"/>
    <mergeCell ref="H141:N141"/>
    <mergeCell ref="H142:N142"/>
    <mergeCell ref="B150:C150"/>
    <mergeCell ref="D150:G150"/>
    <mergeCell ref="H150:N150"/>
    <mergeCell ref="H146:N146"/>
    <mergeCell ref="B145:C145"/>
    <mergeCell ref="D145:G145"/>
    <mergeCell ref="D144:G144"/>
    <mergeCell ref="Q137:X137"/>
    <mergeCell ref="Q138:X138"/>
    <mergeCell ref="Q139:X139"/>
    <mergeCell ref="Q140:X140"/>
    <mergeCell ref="Q141:X141"/>
    <mergeCell ref="Q142:X142"/>
    <mergeCell ref="Q143:X143"/>
    <mergeCell ref="Q144:X144"/>
    <mergeCell ref="H143:N143"/>
    <mergeCell ref="H138:N138"/>
    <mergeCell ref="C96:D96"/>
    <mergeCell ref="E96:F96"/>
    <mergeCell ref="I96:L96"/>
    <mergeCell ref="P96:U96"/>
    <mergeCell ref="V96:W96"/>
    <mergeCell ref="U102:W102"/>
    <mergeCell ref="D139:G139"/>
    <mergeCell ref="B140:C140"/>
    <mergeCell ref="D140:G140"/>
    <mergeCell ref="C97:D97"/>
    <mergeCell ref="E97:F97"/>
    <mergeCell ref="G97:H97"/>
    <mergeCell ref="I97:L97"/>
    <mergeCell ref="P97:U97"/>
    <mergeCell ref="V97:W97"/>
    <mergeCell ref="X110:Y110"/>
    <mergeCell ref="V103:W103"/>
    <mergeCell ref="X99:Y99"/>
    <mergeCell ref="X97:Y97"/>
    <mergeCell ref="C93:D93"/>
    <mergeCell ref="E93:F93"/>
    <mergeCell ref="G93:H93"/>
    <mergeCell ref="I93:L93"/>
    <mergeCell ref="P93:U93"/>
    <mergeCell ref="V93:W93"/>
    <mergeCell ref="X93:Y93"/>
    <mergeCell ref="P90:U90"/>
    <mergeCell ref="V90:W90"/>
    <mergeCell ref="X90:Y90"/>
    <mergeCell ref="C91:D91"/>
    <mergeCell ref="E91:F91"/>
    <mergeCell ref="G91:H91"/>
    <mergeCell ref="I91:L91"/>
    <mergeCell ref="P91:U91"/>
    <mergeCell ref="V91:W91"/>
    <mergeCell ref="X91:Y91"/>
    <mergeCell ref="C92:D92"/>
    <mergeCell ref="X59:Y59"/>
    <mergeCell ref="X60:Y60"/>
    <mergeCell ref="X67:Y67"/>
    <mergeCell ref="X66:Y66"/>
    <mergeCell ref="X88:Y88"/>
    <mergeCell ref="X78:Y78"/>
    <mergeCell ref="X74:Y74"/>
    <mergeCell ref="V79:W79"/>
    <mergeCell ref="X79:Y79"/>
    <mergeCell ref="V88:W88"/>
    <mergeCell ref="V62:W62"/>
    <mergeCell ref="X83:Y83"/>
    <mergeCell ref="X76:Y76"/>
    <mergeCell ref="X77:Y77"/>
    <mergeCell ref="X75:Y75"/>
    <mergeCell ref="X80:Y80"/>
    <mergeCell ref="X81:Y81"/>
    <mergeCell ref="V85:W85"/>
    <mergeCell ref="X85:Y85"/>
    <mergeCell ref="E54:F54"/>
    <mergeCell ref="G78:H78"/>
    <mergeCell ref="G63:H63"/>
    <mergeCell ref="G66:H66"/>
    <mergeCell ref="G67:H67"/>
    <mergeCell ref="E66:F66"/>
    <mergeCell ref="E67:F67"/>
    <mergeCell ref="P59:U59"/>
    <mergeCell ref="V59:W59"/>
    <mergeCell ref="P62:U62"/>
    <mergeCell ref="I54:L54"/>
    <mergeCell ref="I58:L58"/>
    <mergeCell ref="I59:L59"/>
    <mergeCell ref="I60:L60"/>
    <mergeCell ref="I61:L61"/>
    <mergeCell ref="E61:F61"/>
    <mergeCell ref="I66:L66"/>
    <mergeCell ref="I67:L67"/>
    <mergeCell ref="G52:H52"/>
    <mergeCell ref="G53:H53"/>
    <mergeCell ref="G54:H54"/>
    <mergeCell ref="G55:H55"/>
    <mergeCell ref="G56:H56"/>
    <mergeCell ref="G57:H57"/>
    <mergeCell ref="G58:H58"/>
    <mergeCell ref="G59:H59"/>
    <mergeCell ref="G60:H60"/>
    <mergeCell ref="C62:D62"/>
    <mergeCell ref="C63:D63"/>
    <mergeCell ref="C64:D64"/>
    <mergeCell ref="C65:D65"/>
    <mergeCell ref="G62:H62"/>
    <mergeCell ref="V64:W64"/>
    <mergeCell ref="P63:U63"/>
    <mergeCell ref="V63:W63"/>
    <mergeCell ref="X62:Y62"/>
    <mergeCell ref="X64:Y64"/>
    <mergeCell ref="X63:Y63"/>
    <mergeCell ref="G64:H64"/>
    <mergeCell ref="G65:H65"/>
    <mergeCell ref="I63:L63"/>
    <mergeCell ref="P64:U64"/>
    <mergeCell ref="I62:L62"/>
    <mergeCell ref="V65:W65"/>
    <mergeCell ref="Q136:X136"/>
    <mergeCell ref="Q146:X146"/>
    <mergeCell ref="Q157:X157"/>
    <mergeCell ref="B144:C144"/>
    <mergeCell ref="H137:N137"/>
    <mergeCell ref="B135:E135"/>
    <mergeCell ref="F106:L106"/>
    <mergeCell ref="C90:D90"/>
    <mergeCell ref="E90:F90"/>
    <mergeCell ref="G90:H90"/>
    <mergeCell ref="D141:G141"/>
    <mergeCell ref="B142:C142"/>
    <mergeCell ref="D142:G142"/>
    <mergeCell ref="H144:N144"/>
    <mergeCell ref="H145:N145"/>
    <mergeCell ref="B147:C147"/>
    <mergeCell ref="D147:G147"/>
    <mergeCell ref="H147:N147"/>
    <mergeCell ref="B143:C143"/>
    <mergeCell ref="D143:G143"/>
    <mergeCell ref="P103:U103"/>
    <mergeCell ref="X92:Y92"/>
    <mergeCell ref="F112:L112"/>
    <mergeCell ref="G96:H96"/>
    <mergeCell ref="E83:F83"/>
    <mergeCell ref="G83:H83"/>
    <mergeCell ref="C88:D88"/>
    <mergeCell ref="P82:U82"/>
    <mergeCell ref="X87:Y87"/>
    <mergeCell ref="X84:Y84"/>
    <mergeCell ref="C85:D85"/>
    <mergeCell ref="L132:N134"/>
    <mergeCell ref="E92:F92"/>
    <mergeCell ref="G92:H92"/>
    <mergeCell ref="I92:L92"/>
    <mergeCell ref="P92:U92"/>
    <mergeCell ref="V92:W92"/>
    <mergeCell ref="X94:Y94"/>
    <mergeCell ref="C95:D95"/>
    <mergeCell ref="E95:F95"/>
    <mergeCell ref="G95:H95"/>
    <mergeCell ref="I95:L95"/>
    <mergeCell ref="P95:U95"/>
    <mergeCell ref="V95:W95"/>
    <mergeCell ref="V82:W82"/>
    <mergeCell ref="X82:Y82"/>
    <mergeCell ref="F108:L108"/>
    <mergeCell ref="P85:U85"/>
    <mergeCell ref="B223:I223"/>
    <mergeCell ref="B181:I181"/>
    <mergeCell ref="B171:I171"/>
    <mergeCell ref="B172:I172"/>
    <mergeCell ref="B183:I183"/>
    <mergeCell ref="B186:I186"/>
    <mergeCell ref="B178:I178"/>
    <mergeCell ref="B177:I177"/>
    <mergeCell ref="B175:I175"/>
    <mergeCell ref="B201:I201"/>
    <mergeCell ref="B202:I211"/>
    <mergeCell ref="B185:I185"/>
    <mergeCell ref="B182:I182"/>
    <mergeCell ref="J9:O9"/>
    <mergeCell ref="J10:O10"/>
    <mergeCell ref="X61:Y61"/>
    <mergeCell ref="G61:H61"/>
    <mergeCell ref="E56:F56"/>
    <mergeCell ref="E57:F57"/>
    <mergeCell ref="E58:F58"/>
    <mergeCell ref="E59:F59"/>
    <mergeCell ref="E60:F60"/>
    <mergeCell ref="X58:Y58"/>
    <mergeCell ref="P60:U60"/>
    <mergeCell ref="E55:F55"/>
    <mergeCell ref="E47:F47"/>
    <mergeCell ref="G47:H47"/>
    <mergeCell ref="E48:F48"/>
    <mergeCell ref="P46:Q46"/>
    <mergeCell ref="V57:W57"/>
    <mergeCell ref="V61:W61"/>
    <mergeCell ref="V58:W58"/>
    <mergeCell ref="V60:W60"/>
    <mergeCell ref="P61:U61"/>
    <mergeCell ref="P56:U56"/>
    <mergeCell ref="P52:U52"/>
    <mergeCell ref="P50:U50"/>
    <mergeCell ref="Z48:AQ48"/>
    <mergeCell ref="D137:G137"/>
    <mergeCell ref="X55:Y55"/>
    <mergeCell ref="P54:U54"/>
    <mergeCell ref="V53:W53"/>
    <mergeCell ref="P53:U53"/>
    <mergeCell ref="P58:U58"/>
    <mergeCell ref="X65:Y65"/>
    <mergeCell ref="C55:D55"/>
    <mergeCell ref="C56:D56"/>
    <mergeCell ref="C57:D57"/>
    <mergeCell ref="C58:D58"/>
    <mergeCell ref="C59:D59"/>
    <mergeCell ref="C60:D60"/>
    <mergeCell ref="C61:D61"/>
    <mergeCell ref="I55:L55"/>
    <mergeCell ref="I56:L56"/>
    <mergeCell ref="C89:D89"/>
    <mergeCell ref="G89:H89"/>
    <mergeCell ref="I89:L89"/>
    <mergeCell ref="C54:D54"/>
    <mergeCell ref="E53:F53"/>
    <mergeCell ref="X95:Y95"/>
    <mergeCell ref="X89:Y89"/>
    <mergeCell ref="U117:W117"/>
    <mergeCell ref="U115:W115"/>
    <mergeCell ref="C78:D78"/>
    <mergeCell ref="I88:L88"/>
    <mergeCell ref="P88:U88"/>
    <mergeCell ref="B106:D106"/>
    <mergeCell ref="E89:F89"/>
    <mergeCell ref="U107:W107"/>
    <mergeCell ref="E88:F88"/>
    <mergeCell ref="G88:H88"/>
    <mergeCell ref="E80:F80"/>
    <mergeCell ref="G80:H80"/>
    <mergeCell ref="E87:F87"/>
    <mergeCell ref="E78:F78"/>
    <mergeCell ref="I79:L79"/>
    <mergeCell ref="P79:U79"/>
    <mergeCell ref="E85:F85"/>
    <mergeCell ref="G85:H85"/>
    <mergeCell ref="E79:F79"/>
    <mergeCell ref="G79:H79"/>
    <mergeCell ref="G87:H87"/>
    <mergeCell ref="I85:L85"/>
    <mergeCell ref="C87:D87"/>
    <mergeCell ref="C83:D83"/>
    <mergeCell ref="C66:D66"/>
    <mergeCell ref="V51:W51"/>
    <mergeCell ref="B160:C160"/>
    <mergeCell ref="D160:G160"/>
    <mergeCell ref="P65:U65"/>
    <mergeCell ref="B136:C136"/>
    <mergeCell ref="V67:W67"/>
    <mergeCell ref="P66:U66"/>
    <mergeCell ref="P67:U67"/>
    <mergeCell ref="B123:J123"/>
    <mergeCell ref="B101:F101"/>
    <mergeCell ref="H136:N136"/>
    <mergeCell ref="B110:D110"/>
    <mergeCell ref="B112:D112"/>
    <mergeCell ref="B114:D114"/>
    <mergeCell ref="B116:D116"/>
    <mergeCell ref="F103:L103"/>
    <mergeCell ref="F104:L104"/>
    <mergeCell ref="C67:D67"/>
    <mergeCell ref="E63:F63"/>
    <mergeCell ref="E64:F64"/>
    <mergeCell ref="E65:F65"/>
    <mergeCell ref="I64:L64"/>
    <mergeCell ref="I65:L65"/>
    <mergeCell ref="B39:K39"/>
    <mergeCell ref="B40:K40"/>
    <mergeCell ref="B42:K42"/>
    <mergeCell ref="E11:G11"/>
    <mergeCell ref="H11:I11"/>
    <mergeCell ref="E12:G12"/>
    <mergeCell ref="H12:I12"/>
    <mergeCell ref="B11:D11"/>
    <mergeCell ref="E14:I14"/>
    <mergeCell ref="E15:I15"/>
    <mergeCell ref="B33:C33"/>
    <mergeCell ref="D34:E34"/>
    <mergeCell ref="G31:I31"/>
    <mergeCell ref="D31:E31"/>
    <mergeCell ref="B37:C37"/>
    <mergeCell ref="D37:E37"/>
    <mergeCell ref="B20:I25"/>
    <mergeCell ref="D36:E36"/>
    <mergeCell ref="G37:H37"/>
    <mergeCell ref="D33:E33"/>
    <mergeCell ref="B34:C34"/>
    <mergeCell ref="P28:W28"/>
    <mergeCell ref="E62:F62"/>
    <mergeCell ref="D30:E30"/>
    <mergeCell ref="G30:I30"/>
    <mergeCell ref="P15:S15"/>
    <mergeCell ref="T15:W15"/>
    <mergeCell ref="P27:W27"/>
    <mergeCell ref="P11:S11"/>
    <mergeCell ref="P20:W24"/>
    <mergeCell ref="T12:U12"/>
    <mergeCell ref="V12:W12"/>
    <mergeCell ref="P13:S13"/>
    <mergeCell ref="B12:D12"/>
    <mergeCell ref="B13:D13"/>
    <mergeCell ref="T11:W11"/>
    <mergeCell ref="V13:W13"/>
    <mergeCell ref="P14:S14"/>
    <mergeCell ref="B17:D17"/>
    <mergeCell ref="B16:D16"/>
    <mergeCell ref="P16:R16"/>
    <mergeCell ref="E16:I16"/>
    <mergeCell ref="S16:W16"/>
    <mergeCell ref="B43:K43"/>
    <mergeCell ref="P49:U49"/>
    <mergeCell ref="P3:R3"/>
    <mergeCell ref="T3:W3"/>
    <mergeCell ref="B4:I5"/>
    <mergeCell ref="P4:W5"/>
    <mergeCell ref="B8:G8"/>
    <mergeCell ref="H8:I8"/>
    <mergeCell ref="P8:U8"/>
    <mergeCell ref="V8:W8"/>
    <mergeCell ref="B6:I6"/>
    <mergeCell ref="B7:I7"/>
    <mergeCell ref="J6:O7"/>
    <mergeCell ref="J4:O4"/>
    <mergeCell ref="J5:O5"/>
    <mergeCell ref="J8:O8"/>
    <mergeCell ref="B3:I3"/>
    <mergeCell ref="P9:U9"/>
    <mergeCell ref="P12:S12"/>
    <mergeCell ref="B15:D15"/>
    <mergeCell ref="B28:I28"/>
    <mergeCell ref="B36:C36"/>
    <mergeCell ref="B31:C31"/>
    <mergeCell ref="B9:G9"/>
    <mergeCell ref="H9:I9"/>
    <mergeCell ref="V9:W9"/>
    <mergeCell ref="B10:D10"/>
    <mergeCell ref="E10:G10"/>
    <mergeCell ref="E17:I17"/>
    <mergeCell ref="S17:W17"/>
    <mergeCell ref="P17:R17"/>
    <mergeCell ref="T13:U13"/>
    <mergeCell ref="H10:I10"/>
    <mergeCell ref="B14:D14"/>
    <mergeCell ref="H13:I13"/>
    <mergeCell ref="E13:G13"/>
    <mergeCell ref="P10:S10"/>
    <mergeCell ref="T10:W10"/>
    <mergeCell ref="T14:W14"/>
    <mergeCell ref="B30:C30"/>
    <mergeCell ref="G36:H36"/>
    <mergeCell ref="T231:W231"/>
    <mergeCell ref="P228:W229"/>
    <mergeCell ref="P225:W225"/>
    <mergeCell ref="P224:W224"/>
    <mergeCell ref="P227:W227"/>
    <mergeCell ref="P223:W223"/>
    <mergeCell ref="P175:S175"/>
    <mergeCell ref="P221:W222"/>
    <mergeCell ref="P181:S181"/>
    <mergeCell ref="P214:W214"/>
    <mergeCell ref="P217:W217"/>
    <mergeCell ref="B46:E46"/>
    <mergeCell ref="F45:K46"/>
    <mergeCell ref="C49:D49"/>
    <mergeCell ref="G48:H48"/>
    <mergeCell ref="G49:H49"/>
    <mergeCell ref="X49:Y49"/>
    <mergeCell ref="X53:Y53"/>
    <mergeCell ref="V48:W48"/>
    <mergeCell ref="X51:Y51"/>
    <mergeCell ref="X52:Y52"/>
    <mergeCell ref="V52:W52"/>
    <mergeCell ref="E51:F51"/>
    <mergeCell ref="E52:F52"/>
    <mergeCell ref="C50:D50"/>
    <mergeCell ref="C51:D51"/>
    <mergeCell ref="C52:D52"/>
    <mergeCell ref="G50:H50"/>
    <mergeCell ref="G51:H51"/>
    <mergeCell ref="I47:L47"/>
    <mergeCell ref="I48:L48"/>
    <mergeCell ref="I49:L49"/>
    <mergeCell ref="I50:L50"/>
    <mergeCell ref="X50:Y50"/>
    <mergeCell ref="P51:U51"/>
    <mergeCell ref="C47:D47"/>
    <mergeCell ref="C48:D48"/>
    <mergeCell ref="E50:F50"/>
    <mergeCell ref="E49:F49"/>
    <mergeCell ref="X57:Y57"/>
    <mergeCell ref="P57:U57"/>
    <mergeCell ref="V56:W56"/>
    <mergeCell ref="X56:Y56"/>
    <mergeCell ref="X47:Y47"/>
    <mergeCell ref="X48:Y48"/>
    <mergeCell ref="P48:U48"/>
    <mergeCell ref="P47:U47"/>
    <mergeCell ref="V47:W47"/>
    <mergeCell ref="V54:W54"/>
    <mergeCell ref="X54:Y54"/>
    <mergeCell ref="P55:U55"/>
    <mergeCell ref="V55:W55"/>
    <mergeCell ref="I51:L51"/>
    <mergeCell ref="I52:L52"/>
    <mergeCell ref="I53:L53"/>
    <mergeCell ref="C53:D53"/>
    <mergeCell ref="V50:W50"/>
    <mergeCell ref="V49:W49"/>
    <mergeCell ref="I57:L57"/>
    <mergeCell ref="B166:F166"/>
    <mergeCell ref="V66:W66"/>
    <mergeCell ref="D136:G136"/>
    <mergeCell ref="B129:J129"/>
    <mergeCell ref="K132:K135"/>
    <mergeCell ref="E126:I126"/>
    <mergeCell ref="B124:J124"/>
    <mergeCell ref="B131:J132"/>
    <mergeCell ref="B134:F134"/>
    <mergeCell ref="B137:C137"/>
    <mergeCell ref="B146:C146"/>
    <mergeCell ref="B130:J130"/>
    <mergeCell ref="D138:G138"/>
    <mergeCell ref="B139:C139"/>
    <mergeCell ref="U109:W109"/>
    <mergeCell ref="U111:W111"/>
    <mergeCell ref="U113:W113"/>
    <mergeCell ref="V110:W110"/>
    <mergeCell ref="I78:L78"/>
    <mergeCell ref="P78:U78"/>
    <mergeCell ref="V78:W78"/>
    <mergeCell ref="B108:D108"/>
    <mergeCell ref="F114:L114"/>
    <mergeCell ref="I90:L90"/>
    <mergeCell ref="B170:I170"/>
    <mergeCell ref="B189:I189"/>
    <mergeCell ref="P189:S189"/>
    <mergeCell ref="B176:I176"/>
    <mergeCell ref="X171:AB220"/>
    <mergeCell ref="B216:I216"/>
    <mergeCell ref="P215:W215"/>
    <mergeCell ref="P216:W216"/>
    <mergeCell ref="B167:I167"/>
    <mergeCell ref="P169:S169"/>
    <mergeCell ref="B169:I169"/>
    <mergeCell ref="B217:I217"/>
    <mergeCell ref="B184:I184"/>
    <mergeCell ref="B215:I215"/>
    <mergeCell ref="B214:I214"/>
    <mergeCell ref="B195:I195"/>
    <mergeCell ref="B196:I198"/>
    <mergeCell ref="B200:F200"/>
    <mergeCell ref="B190:I190"/>
    <mergeCell ref="B191:I191"/>
    <mergeCell ref="B192:I192"/>
    <mergeCell ref="V116:W116"/>
    <mergeCell ref="X114:Y114"/>
    <mergeCell ref="P116:U116"/>
    <mergeCell ref="F116:L116"/>
    <mergeCell ref="C94:D94"/>
    <mergeCell ref="E94:F94"/>
    <mergeCell ref="G94:H94"/>
    <mergeCell ref="I94:L94"/>
    <mergeCell ref="P94:U94"/>
    <mergeCell ref="B103:D103"/>
    <mergeCell ref="B104:D104"/>
    <mergeCell ref="X116:Y116"/>
    <mergeCell ref="X103:Y103"/>
    <mergeCell ref="X104:Y104"/>
    <mergeCell ref="P106:U106"/>
    <mergeCell ref="V106:W106"/>
    <mergeCell ref="X106:Y106"/>
    <mergeCell ref="P108:U108"/>
    <mergeCell ref="V108:W108"/>
    <mergeCell ref="X108:Y108"/>
    <mergeCell ref="U105:W105"/>
    <mergeCell ref="P104:U104"/>
    <mergeCell ref="F110:L110"/>
    <mergeCell ref="X96:Y96"/>
    <mergeCell ref="C70:D70"/>
    <mergeCell ref="E70:F70"/>
    <mergeCell ref="G70:H70"/>
    <mergeCell ref="I70:L70"/>
    <mergeCell ref="P70:U70"/>
    <mergeCell ref="V70:W70"/>
    <mergeCell ref="X70:Y70"/>
    <mergeCell ref="C71:D71"/>
    <mergeCell ref="E71:F71"/>
    <mergeCell ref="G71:H71"/>
    <mergeCell ref="I71:L71"/>
    <mergeCell ref="P71:U71"/>
    <mergeCell ref="V71:W71"/>
    <mergeCell ref="X71:Y71"/>
    <mergeCell ref="C74:D74"/>
    <mergeCell ref="E74:F74"/>
    <mergeCell ref="G74:H74"/>
    <mergeCell ref="I74:L74"/>
    <mergeCell ref="P74:U74"/>
    <mergeCell ref="V74:W74"/>
    <mergeCell ref="C80:D80"/>
    <mergeCell ref="C82:D82"/>
    <mergeCell ref="E82:F82"/>
    <mergeCell ref="C77:D77"/>
    <mergeCell ref="E77:F77"/>
    <mergeCell ref="G77:H77"/>
    <mergeCell ref="I77:L77"/>
    <mergeCell ref="P77:U77"/>
    <mergeCell ref="V77:W77"/>
    <mergeCell ref="C75:D75"/>
    <mergeCell ref="E75:F75"/>
    <mergeCell ref="G75:H75"/>
    <mergeCell ref="I75:L75"/>
    <mergeCell ref="P75:U75"/>
    <mergeCell ref="V75:W75"/>
    <mergeCell ref="I81:L81"/>
    <mergeCell ref="P81:U81"/>
    <mergeCell ref="V81:W81"/>
    <mergeCell ref="C68:D68"/>
    <mergeCell ref="E68:F68"/>
    <mergeCell ref="G68:H68"/>
    <mergeCell ref="I68:L68"/>
    <mergeCell ref="P68:U68"/>
    <mergeCell ref="V68:W68"/>
    <mergeCell ref="X68:Y68"/>
    <mergeCell ref="C69:D69"/>
    <mergeCell ref="E69:F69"/>
    <mergeCell ref="G69:H69"/>
    <mergeCell ref="I69:L69"/>
    <mergeCell ref="P69:U69"/>
    <mergeCell ref="V69:W69"/>
    <mergeCell ref="X69:Y69"/>
    <mergeCell ref="C72:D72"/>
    <mergeCell ref="E72:F72"/>
    <mergeCell ref="G72:H72"/>
    <mergeCell ref="I72:L72"/>
    <mergeCell ref="P72:U72"/>
    <mergeCell ref="V72:W72"/>
    <mergeCell ref="X72:Y72"/>
    <mergeCell ref="C73:D73"/>
    <mergeCell ref="E73:F73"/>
    <mergeCell ref="G73:H73"/>
    <mergeCell ref="I73:L73"/>
    <mergeCell ref="P73:U73"/>
    <mergeCell ref="V73:W73"/>
    <mergeCell ref="X73:Y73"/>
    <mergeCell ref="C84:D84"/>
    <mergeCell ref="E84:F84"/>
    <mergeCell ref="G84:H84"/>
    <mergeCell ref="I84:L84"/>
    <mergeCell ref="P84:U84"/>
    <mergeCell ref="V84:W84"/>
    <mergeCell ref="C76:D76"/>
    <mergeCell ref="E76:F76"/>
    <mergeCell ref="G76:H76"/>
    <mergeCell ref="I76:L76"/>
    <mergeCell ref="P76:U76"/>
    <mergeCell ref="V76:W76"/>
    <mergeCell ref="I83:L83"/>
    <mergeCell ref="P83:U83"/>
    <mergeCell ref="V83:W83"/>
    <mergeCell ref="G82:H82"/>
    <mergeCell ref="I82:L82"/>
    <mergeCell ref="C79:D79"/>
    <mergeCell ref="I80:L80"/>
    <mergeCell ref="P80:U80"/>
    <mergeCell ref="V80:W80"/>
    <mergeCell ref="C81:D81"/>
    <mergeCell ref="E81:F81"/>
    <mergeCell ref="G81:H81"/>
    <mergeCell ref="L128:N130"/>
    <mergeCell ref="H162:N162"/>
    <mergeCell ref="C86:D86"/>
    <mergeCell ref="E86:F86"/>
    <mergeCell ref="G86:H86"/>
    <mergeCell ref="I86:L86"/>
    <mergeCell ref="P86:U86"/>
    <mergeCell ref="V86:W86"/>
    <mergeCell ref="X86:Y86"/>
    <mergeCell ref="I87:L87"/>
    <mergeCell ref="P87:U87"/>
    <mergeCell ref="V87:W87"/>
    <mergeCell ref="V104:W104"/>
    <mergeCell ref="P112:U112"/>
    <mergeCell ref="V112:W112"/>
    <mergeCell ref="P110:U110"/>
    <mergeCell ref="V94:W94"/>
    <mergeCell ref="P89:U89"/>
    <mergeCell ref="V89:W89"/>
    <mergeCell ref="X118:Y118"/>
    <mergeCell ref="X120:Y120"/>
    <mergeCell ref="X112:Y112"/>
    <mergeCell ref="P114:U114"/>
    <mergeCell ref="V114:W114"/>
  </mergeCells>
  <phoneticPr fontId="0" type="noConversion"/>
  <conditionalFormatting sqref="P225:W225 P228:W229">
    <cfRule type="expression" dxfId="209" priority="599" stopIfTrue="1">
      <formula>#REF!="Ja"</formula>
    </cfRule>
  </conditionalFormatting>
  <conditionalFormatting sqref="S17:W17">
    <cfRule type="expression" dxfId="208" priority="597" stopIfTrue="1">
      <formula>$P$17="Nej"</formula>
    </cfRule>
  </conditionalFormatting>
  <conditionalFormatting sqref="T169">
    <cfRule type="cellIs" dxfId="207" priority="505" stopIfTrue="1" operator="equal">
      <formula>"Nej"</formula>
    </cfRule>
  </conditionalFormatting>
  <conditionalFormatting sqref="T175">
    <cfRule type="cellIs" dxfId="206" priority="503" stopIfTrue="1" operator="equal">
      <formula>"Nej"</formula>
    </cfRule>
  </conditionalFormatting>
  <conditionalFormatting sqref="T181">
    <cfRule type="cellIs" dxfId="205" priority="500" stopIfTrue="1" operator="equal">
      <formula>"Nej"</formula>
    </cfRule>
  </conditionalFormatting>
  <conditionalFormatting sqref="T169 T175 T181">
    <cfRule type="expression" dxfId="204" priority="506" stopIfTrue="1">
      <formula>AG169</formula>
    </cfRule>
  </conditionalFormatting>
  <conditionalFormatting sqref="B137:N137 B138:G161 H138:N162">
    <cfRule type="expression" dxfId="203" priority="242">
      <formula>$B137=""</formula>
    </cfRule>
  </conditionalFormatting>
  <conditionalFormatting sqref="T189">
    <cfRule type="cellIs" dxfId="202" priority="194" stopIfTrue="1" operator="equal">
      <formula>"Nej"</formula>
    </cfRule>
  </conditionalFormatting>
  <conditionalFormatting sqref="T189">
    <cfRule type="expression" dxfId="201" priority="195" stopIfTrue="1">
      <formula>AG189</formula>
    </cfRule>
  </conditionalFormatting>
  <conditionalFormatting sqref="F104:K104 F106:K106 F108:K108 F110:K110 F112:K112 F114:K114 F116:K116">
    <cfRule type="expression" dxfId="200" priority="185">
      <formula>$E104="Ja"</formula>
    </cfRule>
  </conditionalFormatting>
  <conditionalFormatting sqref="P104:W104 P106:W106 P108:W108 P110:W110 P112:W112 P114:W114 P116:W116">
    <cfRule type="expression" dxfId="199" priority="184">
      <formula>$E104="Ja"</formula>
    </cfRule>
  </conditionalFormatting>
  <conditionalFormatting sqref="P106:W106">
    <cfRule type="expression" dxfId="198" priority="183">
      <formula>AND($C106&lt;&gt;"Välj tjänst",$C106&lt;&gt;"")</formula>
    </cfRule>
  </conditionalFormatting>
  <conditionalFormatting sqref="P108:W108">
    <cfRule type="expression" dxfId="197" priority="182">
      <formula>AND($C108&lt;&gt;"Välj tjänst",$C108&lt;&gt;"")</formula>
    </cfRule>
  </conditionalFormatting>
  <conditionalFormatting sqref="P110:W110">
    <cfRule type="expression" dxfId="196" priority="181">
      <formula>AND($C110&lt;&gt;"Välj tjänst",$C110&lt;&gt;"")</formula>
    </cfRule>
  </conditionalFormatting>
  <conditionalFormatting sqref="P112:W112">
    <cfRule type="expression" dxfId="195" priority="180">
      <formula>AND($C112&lt;&gt;"Välj tjänst",$C112&lt;&gt;"")</formula>
    </cfRule>
  </conditionalFormatting>
  <conditionalFormatting sqref="P114:W114">
    <cfRule type="expression" dxfId="194" priority="179">
      <formula>AND($C114&lt;&gt;"Välj tjänst",$C114&lt;&gt;"")</formula>
    </cfRule>
  </conditionalFormatting>
  <conditionalFormatting sqref="P116:W116">
    <cfRule type="expression" dxfId="193" priority="178">
      <formula>AND($C116&lt;&gt;"Välj tjänst",$C116&lt;&gt;"")</formula>
    </cfRule>
  </conditionalFormatting>
  <conditionalFormatting sqref="P137:X161">
    <cfRule type="expression" dxfId="192" priority="177">
      <formula>$H137=""</formula>
    </cfRule>
  </conditionalFormatting>
  <conditionalFormatting sqref="P48:W67 P88:W97">
    <cfRule type="expression" dxfId="191" priority="2023">
      <formula>OR(AND($E48&lt;&gt;"Välj vara/tjänst",$E48&lt;&gt;""),$G48&lt;&gt;"")</formula>
    </cfRule>
  </conditionalFormatting>
  <conditionalFormatting sqref="E48:F67 E88:F97">
    <cfRule type="expression" dxfId="190" priority="175">
      <formula>$C48="Vara"</formula>
    </cfRule>
  </conditionalFormatting>
  <conditionalFormatting sqref="G48:H67 G88:H97">
    <cfRule type="expression" dxfId="189" priority="174">
      <formula>$C48="Tjänst"</formula>
    </cfRule>
  </conditionalFormatting>
  <conditionalFormatting sqref="F104:N104 F106:N106 F108:N108 F110:N110 F112:N112 F114:N114 F116:N116">
    <cfRule type="expression" dxfId="188" priority="156">
      <formula>$E104="Ja"</formula>
    </cfRule>
  </conditionalFormatting>
  <conditionalFormatting sqref="Q137:X161">
    <cfRule type="expression" dxfId="187" priority="154">
      <formula>$P137="Nej"</formula>
    </cfRule>
  </conditionalFormatting>
  <conditionalFormatting sqref="P88:W97">
    <cfRule type="expression" dxfId="186" priority="152">
      <formula>RIGHT($E88,15)="(kostnadsfritt)"</formula>
    </cfRule>
    <cfRule type="expression" dxfId="185" priority="153">
      <formula>OR(AND($E88&lt;&gt;"Välj vara/tjänst",$E88&lt;&gt;""),$G88&lt;&gt;"")</formula>
    </cfRule>
  </conditionalFormatting>
  <conditionalFormatting sqref="D137:G161">
    <cfRule type="expression" dxfId="184" priority="144">
      <formula>IF(LEFT($B137,4)="Cirk",TRUE,FALSE)</formula>
    </cfRule>
    <cfRule type="expression" dxfId="183" priority="145">
      <formula>IF(RIGHT(LEFT($B137,7),1)="T",TRUE,FALSE)</formula>
    </cfRule>
  </conditionalFormatting>
  <conditionalFormatting sqref="P78:W87">
    <cfRule type="expression" dxfId="182" priority="120">
      <formula>OR(AND($E78&lt;&gt;"Välj vara/tjänst",$E78&lt;&gt;""),$G78&lt;&gt;"")</formula>
    </cfRule>
  </conditionalFormatting>
  <conditionalFormatting sqref="E78:F87">
    <cfRule type="expression" dxfId="181" priority="119">
      <formula>$C78="Vara"</formula>
    </cfRule>
  </conditionalFormatting>
  <conditionalFormatting sqref="G78:H87">
    <cfRule type="expression" dxfId="180" priority="118">
      <formula>$C78="Tjänst"</formula>
    </cfRule>
  </conditionalFormatting>
  <conditionalFormatting sqref="P78:W87">
    <cfRule type="expression" dxfId="179" priority="116">
      <formula>RIGHT($E78,15)="(kostnadsfritt)"</formula>
    </cfRule>
    <cfRule type="expression" dxfId="178" priority="117">
      <formula>OR(AND($E78&lt;&gt;"Välj vara/tjänst",$E78&lt;&gt;""),$G78&lt;&gt;"")</formula>
    </cfRule>
  </conditionalFormatting>
  <conditionalFormatting sqref="P68:W77">
    <cfRule type="expression" dxfId="177" priority="115">
      <formula>OR(AND($E68&lt;&gt;"Välj vara/tjänst",$E68&lt;&gt;""),$G68&lt;&gt;"")</formula>
    </cfRule>
  </conditionalFormatting>
  <conditionalFormatting sqref="E68:F77">
    <cfRule type="expression" dxfId="176" priority="114">
      <formula>$C68="Vara"</formula>
    </cfRule>
  </conditionalFormatting>
  <conditionalFormatting sqref="G68:H77">
    <cfRule type="expression" dxfId="175" priority="113">
      <formula>$C68="Tjänst"</formula>
    </cfRule>
  </conditionalFormatting>
  <conditionalFormatting sqref="P68:W77">
    <cfRule type="expression" dxfId="174" priority="111">
      <formula>RIGHT($E68,15)="(kostnadsfritt)"</formula>
    </cfRule>
    <cfRule type="expression" dxfId="173" priority="112">
      <formula>OR(AND($E68&lt;&gt;"Välj vara/tjänst",$E68&lt;&gt;""),$G68&lt;&gt;"")</formula>
    </cfRule>
  </conditionalFormatting>
  <dataValidations xWindow="179" yWindow="422" count="15">
    <dataValidation type="list" allowBlank="1" showInputMessage="1" showErrorMessage="1" sqref="T169 P17:P18 Q220 T175 T181 T189 P137:P161 E116 E104 E114 E106 E108 E110 E112" xr:uid="{087F0F98-312A-4F88-BC2F-B464DF5D4B9F}">
      <formula1>"Ja,Nej"</formula1>
    </dataValidation>
    <dataValidation type="date" errorStyle="information" allowBlank="1" showInputMessage="1" showErrorMessage="1" errorTitle="Fel" error="Ange datum i datumformatet ÅÅÅÅ-MM-DD" promptTitle="Datum" prompt="Datum i datumformatet ÅÅÅÅ-MM-DD" sqref="D34:E34" xr:uid="{6F4E90FF-0F3A-4EED-8DFA-87A8C04B9976}">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30FD479B-622C-4EC3-8226-F71BFA2A08D7}">
      <formula1>40817</formula1>
      <formula2>47484</formula2>
    </dataValidation>
    <dataValidation allowBlank="1" showErrorMessage="1" sqref="B41:I41" xr:uid="{E9F9A312-5CE4-499C-B947-F50227507B0C}"/>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DDE84E68-881A-412C-9F78-EDD31FEAD8E9}">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8C41DD46-5E8F-40AA-A8D9-DE0234C5A45C}">
      <formula1>40817</formula1>
      <formula2>42308</formula2>
    </dataValidation>
    <dataValidation type="list" allowBlank="1" showInputMessage="1" showErrorMessage="1" sqref="E48:F97" xr:uid="{20D4D427-A4E0-4E08-8F0E-5D5FB60AC945}">
      <formula1>ResVarTja</formula1>
    </dataValidation>
    <dataValidation type="list" allowBlank="1" showInputMessage="1" showErrorMessage="1" sqref="B40 B43:K43" xr:uid="{4AEC4948-9B19-421E-B2B9-BB924535F78D}">
      <formula1>TblDelområde</formula1>
    </dataValidation>
    <dataValidation type="list" allowBlank="1" showInputMessage="1" showErrorMessage="1" sqref="B124:J124" xr:uid="{02C8CF3F-FE89-48B7-86DF-3FF536BFC7C3}">
      <formula1>TblGrundTilldeln</formula1>
    </dataValidation>
    <dataValidation type="list" allowBlank="1" showInputMessage="1" showErrorMessage="1" sqref="M114 M106 M116 M104 M108 M110 M112 M48:M97" xr:uid="{53A6E1BC-48A8-40CB-83D5-D460AC27C55F}">
      <formula1>ValBilaga</formula1>
    </dataValidation>
    <dataValidation type="list" allowBlank="1" showInputMessage="1" showErrorMessage="1" sqref="C48:D97" xr:uid="{7AE54203-5AF1-4063-A64D-75B10003748D}">
      <formula1>TblVaraTjanstAlt</formula1>
    </dataValidation>
    <dataValidation type="list" showInputMessage="1" showErrorMessage="1" sqref="B137:C161" xr:uid="{0B88981B-1585-4A55-B3F8-95D52DF90D2A}">
      <formula1>ListaVaraTjänst</formula1>
    </dataValidation>
    <dataValidation type="list" allowBlank="1" showInputMessage="1" showErrorMessage="1" sqref="P9:U9" xr:uid="{35AE56F4-4455-4D2B-8588-EFDF527A7C6C}">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E3F39CF1-8D0A-4F94-87AF-E1396446B894}">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14A06094-D16D-410D-93BD-14B36B578862}">
      <formula1>40817</formula1>
      <formula2>47484</formula2>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70E5C5D9-C496-4EDD-B7AE-F4E17F9C1FED}">
            <xm:f>Information!$D$11&lt;&gt;"Ja"</xm:f>
            <x14:dxf>
              <font>
                <b val="0"/>
                <i val="0"/>
                <color theme="0"/>
              </font>
              <fill>
                <patternFill patternType="none">
                  <bgColor auto="1"/>
                </patternFill>
              </fill>
              <border>
                <left/>
                <right/>
                <top/>
                <bottom/>
                <vertical/>
                <horizontal/>
              </border>
            </x14:dxf>
          </x14:cfRule>
          <xm:sqref>B1:AQ2 B3:E3 J3:AQ3 B4:AQ129 B130:K130 O130:AQ130 B131:AQ231</xm:sqref>
        </x14:conditionalFormatting>
      </x14:conditionalFormattings>
    </ext>
    <ext xmlns:x14="http://schemas.microsoft.com/office/spreadsheetml/2009/9/main" uri="{CCE6A557-97BC-4b89-ADB6-D9C93CAAB3DF}">
      <x14:dataValidations xmlns:xm="http://schemas.microsoft.com/office/excel/2006/main" xWindow="179" yWindow="422" count="1">
        <x14:dataValidation type="list" allowBlank="1" showInputMessage="1" showErrorMessage="1" xr:uid="{2BF88CF9-3EC5-466F-9DF9-F0C0AECBB9DB}">
          <x14:formula1>
            <xm:f>Admin!H141:L141</xm:f>
          </x14:formula1>
          <xm:sqref>D137:G161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3B401-4011-4FD3-B5BE-9EBE3F6CB4BB}">
  <sheetPr codeName="Sheet5">
    <pageSetUpPr fitToPage="1"/>
  </sheetPr>
  <dimension ref="A1:AT284"/>
  <sheetViews>
    <sheetView showGridLines="0" zoomScale="80" zoomScaleNormal="80" workbookViewId="0"/>
  </sheetViews>
  <sheetFormatPr defaultColWidth="9.140625" defaultRowHeight="12.75" x14ac:dyDescent="0.2"/>
  <cols>
    <col min="1" max="1" width="4.140625" style="189"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8.710937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1" spans="1:46" x14ac:dyDescent="0.2">
      <c r="W1" s="189" t="s">
        <v>186</v>
      </c>
    </row>
    <row r="2" spans="1:46" x14ac:dyDescent="0.2">
      <c r="G2" s="30"/>
      <c r="J2" s="45"/>
      <c r="M2" s="52"/>
      <c r="O2" s="26" t="str">
        <f>"Avrop nr: "&amp;B15</f>
        <v xml:space="preserve">Avrop nr: </v>
      </c>
      <c r="W2" s="26" t="str">
        <f>"Avrop nr: "&amp;B15</f>
        <v xml:space="preserve">Avrop nr: </v>
      </c>
      <c r="AC2" s="26"/>
      <c r="AH2" s="55"/>
      <c r="AI2" s="55"/>
      <c r="AJ2" s="55"/>
      <c r="AK2" s="55"/>
      <c r="AL2" s="55"/>
      <c r="AM2" s="55"/>
      <c r="AN2" s="55"/>
      <c r="AO2" s="55"/>
      <c r="AP2" s="55"/>
      <c r="AQ2" s="55"/>
      <c r="AR2" s="55"/>
      <c r="AS2" s="55"/>
      <c r="AT2" s="55"/>
    </row>
    <row r="3" spans="1:46" ht="26.25" x14ac:dyDescent="0.2">
      <c r="B3" s="609" t="s">
        <v>720</v>
      </c>
      <c r="C3" s="609"/>
      <c r="D3" s="610"/>
      <c r="E3" s="610"/>
      <c r="F3" s="611"/>
      <c r="G3" s="611"/>
      <c r="H3" s="611"/>
      <c r="I3" s="611"/>
      <c r="P3" s="581" t="s">
        <v>57</v>
      </c>
      <c r="Q3" s="582"/>
      <c r="R3" s="583"/>
      <c r="T3" s="540" t="str">
        <f>IF(LarmStatus,"Minst ett av de obligatoriska kraven är inte ifyllda eller besvarade med Nej","")</f>
        <v>Minst ett av de obligatoriska kraven är inte ifyllda eller besvarade med Nej</v>
      </c>
      <c r="U3" s="540"/>
      <c r="V3" s="540"/>
      <c r="W3" s="540"/>
      <c r="X3" s="30"/>
      <c r="Y3" s="30"/>
      <c r="Z3" s="30"/>
      <c r="AB3" s="30"/>
      <c r="AD3" s="61"/>
      <c r="AH3" s="30" t="b">
        <f>OR(AH4:AH919)</f>
        <v>1</v>
      </c>
    </row>
    <row r="4" spans="1:46" ht="32.25" customHeight="1" x14ac:dyDescent="0.35">
      <c r="B4" s="584" t="s">
        <v>105</v>
      </c>
      <c r="C4" s="585"/>
      <c r="D4" s="585"/>
      <c r="E4" s="585"/>
      <c r="F4" s="585"/>
      <c r="G4" s="585"/>
      <c r="H4" s="585"/>
      <c r="I4" s="585"/>
      <c r="J4" s="600" t="s">
        <v>305</v>
      </c>
      <c r="K4" s="601"/>
      <c r="L4" s="601"/>
      <c r="M4" s="601"/>
      <c r="N4" s="601"/>
      <c r="O4" s="602"/>
      <c r="P4" s="588" t="s">
        <v>713</v>
      </c>
      <c r="Q4" s="588"/>
      <c r="R4" s="588"/>
      <c r="S4" s="588"/>
      <c r="T4" s="588"/>
      <c r="U4" s="588"/>
      <c r="V4" s="588"/>
      <c r="W4" s="589"/>
      <c r="Z4" s="31"/>
    </row>
    <row r="5" spans="1:46" ht="63" customHeight="1" x14ac:dyDescent="0.2">
      <c r="B5" s="586"/>
      <c r="C5" s="587"/>
      <c r="D5" s="587"/>
      <c r="E5" s="587"/>
      <c r="F5" s="587"/>
      <c r="G5" s="587"/>
      <c r="H5" s="587"/>
      <c r="I5" s="587"/>
      <c r="J5" s="603" t="s">
        <v>665</v>
      </c>
      <c r="K5" s="604"/>
      <c r="L5" s="604"/>
      <c r="M5" s="604"/>
      <c r="N5" s="604"/>
      <c r="O5" s="605"/>
      <c r="P5" s="590"/>
      <c r="Q5" s="590"/>
      <c r="R5" s="590"/>
      <c r="S5" s="590"/>
      <c r="T5" s="590"/>
      <c r="U5" s="590"/>
      <c r="V5" s="590"/>
      <c r="W5" s="591"/>
      <c r="AB5" s="1"/>
      <c r="AC5" s="33"/>
      <c r="AD5" s="33"/>
      <c r="AE5" s="33"/>
      <c r="AF5" s="33"/>
    </row>
    <row r="6" spans="1:46" ht="26.25" customHeight="1" x14ac:dyDescent="0.2">
      <c r="B6" s="595" t="s">
        <v>145</v>
      </c>
      <c r="C6" s="595"/>
      <c r="D6" s="595"/>
      <c r="E6" s="595"/>
      <c r="F6" s="595"/>
      <c r="G6" s="595"/>
      <c r="H6" s="595"/>
      <c r="I6" s="595"/>
      <c r="J6" s="597" t="s">
        <v>613</v>
      </c>
      <c r="K6" s="598"/>
      <c r="L6" s="598"/>
      <c r="M6" s="598"/>
      <c r="N6" s="598"/>
      <c r="O6" s="599"/>
      <c r="P6" s="30"/>
      <c r="Q6" s="6"/>
      <c r="R6" s="6"/>
      <c r="S6" s="6"/>
      <c r="T6" s="6"/>
      <c r="U6" s="6"/>
      <c r="V6" s="6"/>
      <c r="W6" s="6"/>
      <c r="AB6" s="1"/>
      <c r="AC6" s="33"/>
      <c r="AD6" s="33"/>
      <c r="AE6" s="33"/>
      <c r="AF6" s="33"/>
    </row>
    <row r="7" spans="1:46" ht="18" customHeight="1" x14ac:dyDescent="0.2">
      <c r="B7" s="596" t="s">
        <v>56</v>
      </c>
      <c r="C7" s="596"/>
      <c r="D7" s="596"/>
      <c r="E7" s="596"/>
      <c r="F7" s="596"/>
      <c r="G7" s="596"/>
      <c r="H7" s="596"/>
      <c r="I7" s="596"/>
      <c r="J7" s="597"/>
      <c r="K7" s="598"/>
      <c r="L7" s="598"/>
      <c r="M7" s="598"/>
      <c r="N7" s="598"/>
      <c r="O7" s="599"/>
      <c r="P7" s="32" t="s">
        <v>28</v>
      </c>
      <c r="Q7" s="6"/>
      <c r="R7" s="6"/>
      <c r="S7" s="6"/>
      <c r="T7" s="6"/>
      <c r="U7" s="6"/>
      <c r="V7" s="6"/>
      <c r="W7" s="6"/>
      <c r="AB7" s="1"/>
      <c r="AC7" s="33"/>
      <c r="AD7" s="33"/>
      <c r="AE7" s="33"/>
      <c r="AF7" s="33"/>
    </row>
    <row r="8" spans="1:46" ht="27.75" customHeight="1" x14ac:dyDescent="0.2">
      <c r="B8" s="592" t="s">
        <v>6</v>
      </c>
      <c r="C8" s="593"/>
      <c r="D8" s="593"/>
      <c r="E8" s="593"/>
      <c r="F8" s="593"/>
      <c r="G8" s="593"/>
      <c r="H8" s="592" t="s">
        <v>30</v>
      </c>
      <c r="I8" s="594"/>
      <c r="J8" s="606" t="s">
        <v>666</v>
      </c>
      <c r="K8" s="607"/>
      <c r="L8" s="607"/>
      <c r="M8" s="607"/>
      <c r="N8" s="607"/>
      <c r="O8" s="608"/>
      <c r="P8" s="560" t="s">
        <v>29</v>
      </c>
      <c r="Q8" s="560"/>
      <c r="R8" s="560"/>
      <c r="S8" s="560"/>
      <c r="T8" s="560"/>
      <c r="U8" s="560"/>
      <c r="V8" s="560" t="s">
        <v>30</v>
      </c>
      <c r="W8" s="560"/>
      <c r="AB8" s="1"/>
      <c r="AC8" s="33"/>
      <c r="AD8" s="33"/>
      <c r="AE8" s="33"/>
      <c r="AF8" s="33"/>
    </row>
    <row r="9" spans="1:46" ht="19.5" customHeight="1" x14ac:dyDescent="0.2">
      <c r="B9" s="567"/>
      <c r="C9" s="568"/>
      <c r="D9" s="568"/>
      <c r="E9" s="568"/>
      <c r="F9" s="568"/>
      <c r="G9" s="568"/>
      <c r="H9" s="567"/>
      <c r="I9" s="569"/>
      <c r="J9" s="641" t="s">
        <v>545</v>
      </c>
      <c r="K9" s="642"/>
      <c r="L9" s="642"/>
      <c r="M9" s="642"/>
      <c r="N9" s="642"/>
      <c r="O9" s="643"/>
      <c r="P9" s="559"/>
      <c r="Q9" s="559"/>
      <c r="R9" s="559"/>
      <c r="S9" s="559"/>
      <c r="T9" s="559"/>
      <c r="U9" s="559"/>
      <c r="V9" s="570" t="str">
        <f>IFERROR(INDEX(Admin!$E$61:$E$110,MATCH('1 Spec. - 2. Relativ viktning'!$P$9,Admin!$C$61:$C$110,0)),"")</f>
        <v/>
      </c>
      <c r="W9" s="570"/>
      <c r="AB9" s="1"/>
      <c r="AC9" s="33"/>
      <c r="AD9" s="33"/>
      <c r="AE9" s="33"/>
      <c r="AF9" s="33"/>
    </row>
    <row r="10" spans="1:46" s="33" customFormat="1" ht="27.75" customHeight="1" x14ac:dyDescent="0.2">
      <c r="A10" s="190"/>
      <c r="B10" s="571" t="s">
        <v>7</v>
      </c>
      <c r="C10" s="571"/>
      <c r="D10" s="571"/>
      <c r="E10" s="571" t="s">
        <v>5</v>
      </c>
      <c r="F10" s="571"/>
      <c r="G10" s="571"/>
      <c r="H10" s="571" t="s">
        <v>55</v>
      </c>
      <c r="I10" s="571"/>
      <c r="J10" s="644" t="s">
        <v>662</v>
      </c>
      <c r="K10" s="645"/>
      <c r="L10" s="645"/>
      <c r="M10" s="645"/>
      <c r="N10" s="645"/>
      <c r="O10" s="646"/>
      <c r="P10" s="560" t="s">
        <v>1</v>
      </c>
      <c r="Q10" s="560"/>
      <c r="R10" s="560"/>
      <c r="S10" s="560"/>
      <c r="T10" s="560" t="s">
        <v>3</v>
      </c>
      <c r="U10" s="560"/>
      <c r="V10" s="560"/>
      <c r="W10" s="560"/>
      <c r="AB10" s="1"/>
    </row>
    <row r="11" spans="1:46" ht="19.5" customHeight="1" x14ac:dyDescent="0.2">
      <c r="B11" s="561"/>
      <c r="C11" s="561"/>
      <c r="D11" s="561"/>
      <c r="E11" s="561"/>
      <c r="F11" s="561"/>
      <c r="G11" s="561"/>
      <c r="H11" s="561"/>
      <c r="I11" s="561"/>
      <c r="P11" s="570" t="str">
        <f>IFERROR(INDEX(Admin!$L$61:$L$110,MATCH('1 Spec. - 2. Relativ viktning'!$P$9,Admin!$C$61:$C$110,0)),"")</f>
        <v/>
      </c>
      <c r="Q11" s="570"/>
      <c r="R11" s="570"/>
      <c r="S11" s="570"/>
      <c r="T11" s="570" t="str">
        <f>IFERROR(INDEX(Admin!$N$61:$N$110,MATCH('1 Spec. - 2. Relativ viktning'!$P$9,Admin!$C$61:$C$110,0)),"")</f>
        <v/>
      </c>
      <c r="U11" s="570"/>
      <c r="V11" s="570"/>
      <c r="W11" s="570"/>
      <c r="AB11" s="1"/>
      <c r="AC11" s="33"/>
      <c r="AD11" s="33"/>
      <c r="AE11" s="33"/>
      <c r="AF11" s="33"/>
    </row>
    <row r="12" spans="1:46" ht="27.75" customHeight="1" x14ac:dyDescent="0.2">
      <c r="B12" s="571" t="s">
        <v>54</v>
      </c>
      <c r="C12" s="571"/>
      <c r="D12" s="571"/>
      <c r="E12" s="571" t="s">
        <v>1</v>
      </c>
      <c r="F12" s="571"/>
      <c r="G12" s="571"/>
      <c r="H12" s="571" t="s">
        <v>2</v>
      </c>
      <c r="I12" s="571"/>
      <c r="P12" s="560" t="s">
        <v>7</v>
      </c>
      <c r="Q12" s="560"/>
      <c r="R12" s="560"/>
      <c r="S12" s="551"/>
      <c r="T12" s="560" t="s">
        <v>5</v>
      </c>
      <c r="U12" s="560"/>
      <c r="V12" s="560" t="s">
        <v>55</v>
      </c>
      <c r="W12" s="560"/>
      <c r="AB12" s="1"/>
      <c r="AC12" s="33"/>
      <c r="AD12" s="33"/>
      <c r="AE12" s="33"/>
      <c r="AF12" s="33"/>
    </row>
    <row r="13" spans="1:46" ht="19.5" customHeight="1" x14ac:dyDescent="0.2">
      <c r="B13" s="561"/>
      <c r="C13" s="561"/>
      <c r="D13" s="561"/>
      <c r="E13" s="561"/>
      <c r="F13" s="561"/>
      <c r="G13" s="561"/>
      <c r="H13" s="561"/>
      <c r="I13" s="561"/>
      <c r="P13" s="576" t="str">
        <f>IFERROR(INDEX(Admin!$F$61:$F$110,MATCH('1 Spec. - 2. Relativ viktning'!$P$9,Admin!$C$61:$C$110,0)),"")</f>
        <v/>
      </c>
      <c r="Q13" s="577"/>
      <c r="R13" s="577"/>
      <c r="S13" s="578"/>
      <c r="T13" s="570" t="str">
        <f>IFERROR(INDEX(Admin!$G$61:$G$110,MATCH('1 Spec. - 2. Relativ viktning'!$P$9,Admin!$C$61:$C$110,0)),"")</f>
        <v/>
      </c>
      <c r="U13" s="570"/>
      <c r="V13" s="570" t="str">
        <f>IFERROR(INDEX(Admin!$H$61:$H$110,MATCH('1 Spec. - 2. Relativ viktning'!$P$9,Admin!$C$61:$C$110,0)),"")</f>
        <v/>
      </c>
      <c r="W13" s="570"/>
      <c r="AB13" s="1"/>
      <c r="AC13" s="33"/>
      <c r="AD13" s="33"/>
      <c r="AE13" s="33"/>
      <c r="AF13" s="33"/>
    </row>
    <row r="14" spans="1:46" ht="27.75" customHeight="1" x14ac:dyDescent="0.2">
      <c r="B14" s="571" t="s">
        <v>118</v>
      </c>
      <c r="C14" s="571"/>
      <c r="D14" s="571"/>
      <c r="E14" s="592" t="s">
        <v>3</v>
      </c>
      <c r="F14" s="593"/>
      <c r="G14" s="593"/>
      <c r="H14" s="593"/>
      <c r="I14" s="594"/>
      <c r="P14" s="551" t="s">
        <v>2</v>
      </c>
      <c r="Q14" s="552"/>
      <c r="R14" s="552"/>
      <c r="S14" s="552"/>
      <c r="T14" s="551" t="s">
        <v>31</v>
      </c>
      <c r="U14" s="552"/>
      <c r="V14" s="552"/>
      <c r="W14" s="579"/>
      <c r="AB14" s="1"/>
      <c r="AC14" s="33"/>
      <c r="AD14" s="33"/>
      <c r="AE14" s="33"/>
      <c r="AF14" s="33"/>
    </row>
    <row r="15" spans="1:46" ht="19.5" customHeight="1" x14ac:dyDescent="0.2">
      <c r="B15" s="561"/>
      <c r="C15" s="561"/>
      <c r="D15" s="561"/>
      <c r="E15" s="567"/>
      <c r="F15" s="568"/>
      <c r="G15" s="568"/>
      <c r="H15" s="568"/>
      <c r="I15" s="569"/>
      <c r="P15" s="576"/>
      <c r="Q15" s="577"/>
      <c r="R15" s="577"/>
      <c r="S15" s="577"/>
      <c r="T15" s="576"/>
      <c r="U15" s="577"/>
      <c r="V15" s="577"/>
      <c r="W15" s="578"/>
      <c r="AB15" s="1"/>
      <c r="AC15" s="33"/>
      <c r="AD15" s="33"/>
      <c r="AE15" s="33"/>
      <c r="AF15" s="33"/>
    </row>
    <row r="16" spans="1:46" ht="27.75" customHeight="1" x14ac:dyDescent="0.2">
      <c r="B16" s="593"/>
      <c r="C16" s="593"/>
      <c r="D16" s="593"/>
      <c r="E16" s="593"/>
      <c r="F16" s="593"/>
      <c r="G16" s="593"/>
      <c r="H16" s="593"/>
      <c r="I16" s="593"/>
      <c r="J16" s="45"/>
      <c r="P16" s="551" t="s">
        <v>32</v>
      </c>
      <c r="Q16" s="552"/>
      <c r="R16" s="579"/>
      <c r="S16" s="551" t="s">
        <v>542</v>
      </c>
      <c r="T16" s="552"/>
      <c r="U16" s="552"/>
      <c r="V16" s="552"/>
      <c r="W16" s="579"/>
      <c r="AB16" s="1"/>
      <c r="AC16" s="33"/>
      <c r="AD16" s="33"/>
      <c r="AE16" s="33"/>
      <c r="AF16" s="33"/>
    </row>
    <row r="17" spans="2:34" ht="19.5" customHeight="1" x14ac:dyDescent="0.2">
      <c r="B17" s="572"/>
      <c r="C17" s="572"/>
      <c r="D17" s="572"/>
      <c r="E17" s="572" t="s">
        <v>0</v>
      </c>
      <c r="F17" s="572"/>
      <c r="G17" s="572"/>
      <c r="H17" s="572"/>
      <c r="I17" s="572"/>
      <c r="P17" s="576"/>
      <c r="Q17" s="577"/>
      <c r="R17" s="578"/>
      <c r="S17" s="573"/>
      <c r="T17" s="574"/>
      <c r="U17" s="574"/>
      <c r="V17" s="574"/>
      <c r="W17" s="575"/>
      <c r="AB17" s="1"/>
      <c r="AC17" s="33"/>
      <c r="AD17" s="33"/>
      <c r="AE17" s="33"/>
      <c r="AF17" s="33"/>
      <c r="AH17" s="62" t="b">
        <f>IF(AND(P17=0,P17&lt;&gt;"Ja"),TRUE,FALSE)</f>
        <v>1</v>
      </c>
    </row>
    <row r="18" spans="2:34" ht="19.5" customHeight="1" x14ac:dyDescent="0.2">
      <c r="B18" s="230"/>
      <c r="C18" s="230"/>
      <c r="D18" s="230"/>
      <c r="E18" s="230"/>
      <c r="F18" s="230"/>
      <c r="G18" s="230"/>
      <c r="H18" s="230"/>
      <c r="I18" s="230"/>
      <c r="P18" s="231"/>
      <c r="Q18" s="231"/>
      <c r="R18" s="231"/>
      <c r="S18" s="229"/>
      <c r="T18" s="229"/>
      <c r="U18" s="229"/>
      <c r="V18" s="229"/>
      <c r="W18" s="229"/>
      <c r="AB18" s="1"/>
      <c r="AC18" s="33"/>
      <c r="AD18" s="33"/>
      <c r="AE18" s="33"/>
      <c r="AF18" s="33"/>
      <c r="AH18" s="62"/>
    </row>
    <row r="19" spans="2:34" ht="17.25" customHeight="1" x14ac:dyDescent="0.2">
      <c r="B19" s="30" t="s">
        <v>302</v>
      </c>
      <c r="P19" s="30" t="s">
        <v>303</v>
      </c>
      <c r="AB19" s="1"/>
      <c r="AC19" s="33"/>
      <c r="AD19" s="33"/>
      <c r="AE19" s="33"/>
      <c r="AF19" s="33"/>
    </row>
    <row r="20" spans="2:34" ht="12.75" customHeight="1" x14ac:dyDescent="0.2">
      <c r="B20" s="618" t="s">
        <v>660</v>
      </c>
      <c r="C20" s="619"/>
      <c r="D20" s="619"/>
      <c r="E20" s="619"/>
      <c r="F20" s="619"/>
      <c r="G20" s="619"/>
      <c r="H20" s="619"/>
      <c r="I20" s="620"/>
      <c r="P20" s="618" t="s">
        <v>661</v>
      </c>
      <c r="Q20" s="619"/>
      <c r="R20" s="619"/>
      <c r="S20" s="619"/>
      <c r="T20" s="619"/>
      <c r="U20" s="619"/>
      <c r="V20" s="619"/>
      <c r="W20" s="620"/>
      <c r="AB20" s="1"/>
      <c r="AC20" s="33"/>
      <c r="AD20" s="33"/>
      <c r="AE20" s="33"/>
      <c r="AF20" s="33"/>
    </row>
    <row r="21" spans="2:34" ht="12.75" customHeight="1" x14ac:dyDescent="0.2">
      <c r="B21" s="621"/>
      <c r="C21" s="622"/>
      <c r="D21" s="622"/>
      <c r="E21" s="622"/>
      <c r="F21" s="622"/>
      <c r="G21" s="622"/>
      <c r="H21" s="622"/>
      <c r="I21" s="623"/>
      <c r="P21" s="621"/>
      <c r="Q21" s="622"/>
      <c r="R21" s="622"/>
      <c r="S21" s="622"/>
      <c r="T21" s="622"/>
      <c r="U21" s="622"/>
      <c r="V21" s="622"/>
      <c r="W21" s="623"/>
      <c r="AB21" s="1"/>
      <c r="AC21" s="33"/>
      <c r="AD21" s="33"/>
      <c r="AE21" s="33"/>
      <c r="AF21" s="33"/>
    </row>
    <row r="22" spans="2:34" ht="12.75" customHeight="1" x14ac:dyDescent="0.2">
      <c r="B22" s="621"/>
      <c r="C22" s="622"/>
      <c r="D22" s="622"/>
      <c r="E22" s="622"/>
      <c r="F22" s="622"/>
      <c r="G22" s="622"/>
      <c r="H22" s="622"/>
      <c r="I22" s="623"/>
      <c r="P22" s="621"/>
      <c r="Q22" s="622"/>
      <c r="R22" s="622"/>
      <c r="S22" s="622"/>
      <c r="T22" s="622"/>
      <c r="U22" s="622"/>
      <c r="V22" s="622"/>
      <c r="W22" s="623"/>
      <c r="AB22" s="1"/>
      <c r="AC22" s="33"/>
      <c r="AD22" s="33"/>
      <c r="AE22" s="33"/>
      <c r="AF22" s="33"/>
    </row>
    <row r="23" spans="2:34" ht="12.75" customHeight="1" x14ac:dyDescent="0.2">
      <c r="B23" s="621"/>
      <c r="C23" s="622"/>
      <c r="D23" s="622"/>
      <c r="E23" s="622"/>
      <c r="F23" s="622"/>
      <c r="G23" s="622"/>
      <c r="H23" s="622"/>
      <c r="I23" s="623"/>
      <c r="P23" s="621"/>
      <c r="Q23" s="622"/>
      <c r="R23" s="622"/>
      <c r="S23" s="622"/>
      <c r="T23" s="622"/>
      <c r="U23" s="622"/>
      <c r="V23" s="622"/>
      <c r="W23" s="623"/>
      <c r="AB23" s="1"/>
      <c r="AC23" s="33"/>
      <c r="AD23" s="33"/>
      <c r="AE23" s="33"/>
      <c r="AF23" s="33"/>
    </row>
    <row r="24" spans="2:34" ht="54.4" customHeight="1" x14ac:dyDescent="0.2">
      <c r="B24" s="621"/>
      <c r="C24" s="622"/>
      <c r="D24" s="622"/>
      <c r="E24" s="622"/>
      <c r="F24" s="622"/>
      <c r="G24" s="622"/>
      <c r="H24" s="622"/>
      <c r="I24" s="623"/>
      <c r="P24" s="624"/>
      <c r="Q24" s="625"/>
      <c r="R24" s="625"/>
      <c r="S24" s="625"/>
      <c r="T24" s="625"/>
      <c r="U24" s="625"/>
      <c r="V24" s="625"/>
      <c r="W24" s="626"/>
      <c r="AB24" s="1"/>
      <c r="AC24" s="33"/>
      <c r="AD24" s="33"/>
      <c r="AE24" s="33"/>
      <c r="AF24" s="33"/>
    </row>
    <row r="25" spans="2:34" ht="43.15" customHeight="1" x14ac:dyDescent="0.2">
      <c r="B25" s="624"/>
      <c r="C25" s="625"/>
      <c r="D25" s="625"/>
      <c r="E25" s="625"/>
      <c r="F25" s="625"/>
      <c r="G25" s="625"/>
      <c r="H25" s="625"/>
      <c r="I25" s="626"/>
      <c r="AB25" s="1"/>
      <c r="AC25" s="33"/>
      <c r="AD25" s="33"/>
      <c r="AE25" s="33"/>
      <c r="AF25" s="33"/>
    </row>
    <row r="26" spans="2:34" ht="17.25" customHeight="1" x14ac:dyDescent="0.2">
      <c r="B26" s="63"/>
      <c r="C26" s="42"/>
      <c r="D26" s="42"/>
      <c r="E26" s="42"/>
      <c r="F26" s="42"/>
      <c r="G26" s="42"/>
      <c r="H26" s="42"/>
      <c r="P26" s="30" t="s">
        <v>543</v>
      </c>
    </row>
    <row r="27" spans="2:34" ht="55.5" customHeight="1" x14ac:dyDescent="0.2">
      <c r="B27" s="49" t="s">
        <v>298</v>
      </c>
      <c r="P27" s="615" t="s">
        <v>544</v>
      </c>
      <c r="Q27" s="616"/>
      <c r="R27" s="616"/>
      <c r="S27" s="616"/>
      <c r="T27" s="616"/>
      <c r="U27" s="616"/>
      <c r="V27" s="616"/>
      <c r="W27" s="617"/>
      <c r="AB27" s="1"/>
      <c r="AC27" s="33"/>
      <c r="AD27" s="33"/>
      <c r="AE27" s="33"/>
      <c r="AF27" s="33"/>
    </row>
    <row r="28" spans="2:34" ht="115.5" customHeight="1" x14ac:dyDescent="0.2">
      <c r="B28" s="562"/>
      <c r="C28" s="563"/>
      <c r="D28" s="563"/>
      <c r="E28" s="563"/>
      <c r="F28" s="563"/>
      <c r="G28" s="563"/>
      <c r="H28" s="563"/>
      <c r="I28" s="563"/>
      <c r="P28" s="612"/>
      <c r="Q28" s="613"/>
      <c r="R28" s="613"/>
      <c r="S28" s="613"/>
      <c r="T28" s="613"/>
      <c r="U28" s="613"/>
      <c r="V28" s="613"/>
      <c r="W28" s="614"/>
      <c r="AB28" s="1"/>
      <c r="AC28" s="33"/>
      <c r="AD28" s="33"/>
      <c r="AE28" s="33"/>
      <c r="AF28" s="33"/>
    </row>
    <row r="29" spans="2:34" ht="17.25" customHeight="1" x14ac:dyDescent="0.2">
      <c r="B29" s="63"/>
      <c r="C29" s="42"/>
      <c r="D29" s="42"/>
      <c r="E29" s="42"/>
      <c r="F29" s="42"/>
      <c r="G29" s="42"/>
      <c r="H29" s="42"/>
    </row>
    <row r="30" spans="2:34" ht="27.75" customHeight="1" x14ac:dyDescent="0.2">
      <c r="B30" s="564" t="s">
        <v>534</v>
      </c>
      <c r="C30" s="564"/>
      <c r="D30" s="564" t="s">
        <v>535</v>
      </c>
      <c r="E30" s="564"/>
      <c r="G30" s="480" t="s">
        <v>93</v>
      </c>
      <c r="H30" s="480"/>
      <c r="I30" s="480"/>
    </row>
    <row r="31" spans="2:34" ht="19.5" customHeight="1" x14ac:dyDescent="0.2">
      <c r="B31" s="565"/>
      <c r="C31" s="566"/>
      <c r="D31" s="630"/>
      <c r="E31" s="630"/>
      <c r="G31" s="562"/>
      <c r="H31" s="562"/>
      <c r="I31" s="562"/>
    </row>
    <row r="32" spans="2:34" ht="12.75" customHeight="1" x14ac:dyDescent="0.2"/>
    <row r="33" spans="2:43" ht="27.75" customHeight="1" x14ac:dyDescent="0.2">
      <c r="B33" s="564" t="s">
        <v>49</v>
      </c>
      <c r="C33" s="564"/>
      <c r="D33" s="564" t="s">
        <v>50</v>
      </c>
      <c r="E33" s="564"/>
    </row>
    <row r="34" spans="2:43" ht="19.5" customHeight="1" x14ac:dyDescent="0.2">
      <c r="B34" s="565"/>
      <c r="C34" s="566"/>
      <c r="D34" s="630"/>
      <c r="E34" s="630"/>
      <c r="P34" s="64"/>
      <c r="Q34" s="64"/>
      <c r="R34" s="64"/>
    </row>
    <row r="35" spans="2:43" ht="12.75" customHeight="1" x14ac:dyDescent="0.2">
      <c r="F35" s="45"/>
    </row>
    <row r="36" spans="2:43" ht="27.75" customHeight="1" x14ac:dyDescent="0.2">
      <c r="B36" s="564" t="s">
        <v>536</v>
      </c>
      <c r="C36" s="564"/>
      <c r="D36" s="564" t="s">
        <v>537</v>
      </c>
      <c r="E36" s="564"/>
      <c r="G36" s="580"/>
      <c r="H36" s="580"/>
    </row>
    <row r="37" spans="2:43" ht="19.5" customHeight="1" x14ac:dyDescent="0.2">
      <c r="B37" s="565"/>
      <c r="C37" s="566"/>
      <c r="D37" s="565"/>
      <c r="E37" s="566"/>
      <c r="G37" s="631"/>
      <c r="H37" s="631"/>
      <c r="P37" s="64"/>
      <c r="Q37" s="64"/>
      <c r="R37" s="64"/>
    </row>
    <row r="38" spans="2:43" ht="12.75" hidden="1" customHeight="1" x14ac:dyDescent="0.2"/>
    <row r="39" spans="2:43" ht="26.25" hidden="1" customHeight="1" x14ac:dyDescent="0.2">
      <c r="B39" s="489" t="s">
        <v>297</v>
      </c>
      <c r="C39" s="490"/>
      <c r="D39" s="490"/>
      <c r="E39" s="490"/>
      <c r="F39" s="490"/>
      <c r="G39" s="490"/>
      <c r="H39" s="490"/>
      <c r="I39" s="490"/>
      <c r="J39" s="490"/>
      <c r="K39" s="490"/>
      <c r="L39" s="202"/>
      <c r="M39" s="203"/>
      <c r="N39" s="203"/>
    </row>
    <row r="40" spans="2:43" ht="26.25" hidden="1" customHeight="1" x14ac:dyDescent="0.2">
      <c r="B40" s="627" t="s">
        <v>187</v>
      </c>
      <c r="C40" s="628"/>
      <c r="D40" s="628"/>
      <c r="E40" s="628"/>
      <c r="F40" s="628"/>
      <c r="G40" s="628"/>
      <c r="H40" s="628"/>
      <c r="I40" s="628"/>
      <c r="J40" s="628"/>
      <c r="K40" s="628"/>
      <c r="L40" s="204"/>
      <c r="M40" s="205"/>
      <c r="N40" s="205"/>
    </row>
    <row r="41" spans="2:43" ht="12.75" customHeight="1" x14ac:dyDescent="0.2">
      <c r="B41" s="39"/>
      <c r="C41" s="39"/>
      <c r="D41" s="39"/>
      <c r="E41" s="39"/>
      <c r="F41" s="39"/>
      <c r="G41" s="39"/>
      <c r="H41" s="39"/>
      <c r="I41" s="39"/>
      <c r="J41" s="39"/>
      <c r="K41" s="82"/>
    </row>
    <row r="42" spans="2:43" ht="27.75" customHeight="1" x14ac:dyDescent="0.2">
      <c r="B42" s="473" t="s">
        <v>609</v>
      </c>
      <c r="C42" s="629"/>
      <c r="D42" s="629"/>
      <c r="E42" s="629"/>
      <c r="F42" s="629"/>
      <c r="G42" s="629"/>
      <c r="H42" s="629"/>
      <c r="I42" s="629"/>
      <c r="J42" s="629"/>
      <c r="K42" s="629"/>
      <c r="L42" s="236"/>
      <c r="M42" s="237"/>
      <c r="N42" s="237"/>
    </row>
    <row r="43" spans="2:43" ht="25.5" customHeight="1" x14ac:dyDescent="0.2">
      <c r="B43" s="627" t="s">
        <v>188</v>
      </c>
      <c r="C43" s="628"/>
      <c r="D43" s="628"/>
      <c r="E43" s="628"/>
      <c r="F43" s="628"/>
      <c r="G43" s="628"/>
      <c r="H43" s="628"/>
      <c r="I43" s="628"/>
      <c r="J43" s="628"/>
      <c r="K43" s="628"/>
      <c r="L43" s="238"/>
      <c r="M43" s="239"/>
      <c r="N43" s="239"/>
      <c r="P43" s="234"/>
      <c r="Q43" s="234"/>
      <c r="R43" s="234"/>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535"/>
      <c r="G45" s="535"/>
      <c r="H45" s="535"/>
      <c r="I45" s="535"/>
      <c r="J45" s="535"/>
      <c r="K45" s="535"/>
      <c r="L45" s="33"/>
      <c r="M45" s="33"/>
      <c r="N45" s="33"/>
      <c r="X45" s="240"/>
      <c r="Y45" s="34"/>
      <c r="Z45" s="34"/>
      <c r="AA45" s="34"/>
    </row>
    <row r="46" spans="2:43" ht="40.5" customHeight="1" x14ac:dyDescent="0.2">
      <c r="B46" s="534" t="s">
        <v>577</v>
      </c>
      <c r="C46" s="534"/>
      <c r="D46" s="534"/>
      <c r="E46" s="534"/>
      <c r="F46" s="536"/>
      <c r="G46" s="536"/>
      <c r="H46" s="536"/>
      <c r="I46" s="535"/>
      <c r="J46" s="535"/>
      <c r="K46" s="535"/>
      <c r="P46" s="648" t="s">
        <v>51</v>
      </c>
      <c r="Q46" s="648"/>
      <c r="R46" s="61"/>
      <c r="S46" s="61"/>
      <c r="T46" s="61"/>
    </row>
    <row r="47" spans="2:43" ht="96.75" customHeight="1" x14ac:dyDescent="0.2">
      <c r="B47" s="241" t="s">
        <v>556</v>
      </c>
      <c r="C47" s="530" t="s">
        <v>580</v>
      </c>
      <c r="D47" s="531"/>
      <c r="E47" s="470" t="s">
        <v>581</v>
      </c>
      <c r="F47" s="471"/>
      <c r="G47" s="647" t="s">
        <v>582</v>
      </c>
      <c r="H47" s="647"/>
      <c r="I47" s="537" t="s">
        <v>586</v>
      </c>
      <c r="J47" s="538"/>
      <c r="K47" s="538"/>
      <c r="L47" s="539"/>
      <c r="M47" s="253" t="s">
        <v>157</v>
      </c>
      <c r="N47" s="242" t="s">
        <v>658</v>
      </c>
      <c r="P47" s="473" t="s">
        <v>285</v>
      </c>
      <c r="Q47" s="532"/>
      <c r="R47" s="532"/>
      <c r="S47" s="532"/>
      <c r="T47" s="532"/>
      <c r="U47" s="474"/>
      <c r="V47" s="533" t="s">
        <v>659</v>
      </c>
      <c r="W47" s="474"/>
      <c r="X47" s="473" t="s">
        <v>299</v>
      </c>
      <c r="Y47" s="474"/>
    </row>
    <row r="48" spans="2:43" ht="43.5" customHeight="1" x14ac:dyDescent="0.2">
      <c r="B48" s="252" t="s">
        <v>83</v>
      </c>
      <c r="C48" s="449" t="s">
        <v>584</v>
      </c>
      <c r="D48" s="450"/>
      <c r="E48" s="451" t="s">
        <v>579</v>
      </c>
      <c r="F48" s="449"/>
      <c r="G48" s="451"/>
      <c r="H48" s="450"/>
      <c r="I48" s="452"/>
      <c r="J48" s="453"/>
      <c r="K48" s="453"/>
      <c r="L48" s="454"/>
      <c r="M48" s="254"/>
      <c r="N48" s="254"/>
      <c r="P48" s="455"/>
      <c r="Q48" s="456"/>
      <c r="R48" s="456"/>
      <c r="S48" s="456"/>
      <c r="T48" s="456"/>
      <c r="U48" s="457"/>
      <c r="V48" s="458"/>
      <c r="W48" s="459"/>
      <c r="X48" s="460">
        <f>IFERROR(IF(M48="Ja",V48,V48*N48),0)</f>
        <v>0</v>
      </c>
      <c r="Y48" s="461"/>
      <c r="Z48" s="639"/>
      <c r="AA48" s="640"/>
      <c r="AB48" s="640"/>
      <c r="AC48" s="640"/>
      <c r="AD48" s="640"/>
      <c r="AE48" s="640"/>
      <c r="AF48" s="640"/>
      <c r="AG48" s="640"/>
      <c r="AH48" s="640"/>
      <c r="AI48" s="640"/>
      <c r="AJ48" s="640"/>
      <c r="AK48" s="640"/>
      <c r="AL48" s="640"/>
      <c r="AM48" s="640"/>
      <c r="AN48" s="640"/>
      <c r="AO48" s="640"/>
      <c r="AP48" s="640"/>
      <c r="AQ48" s="640"/>
    </row>
    <row r="49" spans="2:25" ht="42.75" customHeight="1" x14ac:dyDescent="0.2">
      <c r="B49" s="252" t="s">
        <v>84</v>
      </c>
      <c r="C49" s="449" t="s">
        <v>584</v>
      </c>
      <c r="D49" s="450"/>
      <c r="E49" s="451" t="s">
        <v>579</v>
      </c>
      <c r="F49" s="449"/>
      <c r="G49" s="451"/>
      <c r="H49" s="450"/>
      <c r="I49" s="452"/>
      <c r="J49" s="453"/>
      <c r="K49" s="453"/>
      <c r="L49" s="454"/>
      <c r="M49" s="254"/>
      <c r="N49" s="254"/>
      <c r="P49" s="455"/>
      <c r="Q49" s="456"/>
      <c r="R49" s="456"/>
      <c r="S49" s="456"/>
      <c r="T49" s="456"/>
      <c r="U49" s="457"/>
      <c r="V49" s="458"/>
      <c r="W49" s="459"/>
      <c r="X49" s="460">
        <f t="shared" ref="X49:X97" si="0">IFERROR(IF(M49="Ja",V49,V49*N49),0)</f>
        <v>0</v>
      </c>
      <c r="Y49" s="461"/>
    </row>
    <row r="50" spans="2:25" ht="42.75" customHeight="1" x14ac:dyDescent="0.2">
      <c r="B50" s="252" t="s">
        <v>85</v>
      </c>
      <c r="C50" s="449" t="s">
        <v>584</v>
      </c>
      <c r="D50" s="450"/>
      <c r="E50" s="451" t="s">
        <v>579</v>
      </c>
      <c r="F50" s="449"/>
      <c r="G50" s="451"/>
      <c r="H50" s="450"/>
      <c r="I50" s="452"/>
      <c r="J50" s="453"/>
      <c r="K50" s="453"/>
      <c r="L50" s="454"/>
      <c r="M50" s="254"/>
      <c r="N50" s="254"/>
      <c r="P50" s="455"/>
      <c r="Q50" s="456"/>
      <c r="R50" s="456"/>
      <c r="S50" s="456"/>
      <c r="T50" s="456"/>
      <c r="U50" s="457"/>
      <c r="V50" s="458"/>
      <c r="W50" s="459"/>
      <c r="X50" s="460">
        <f t="shared" si="0"/>
        <v>0</v>
      </c>
      <c r="Y50" s="461"/>
    </row>
    <row r="51" spans="2:25" ht="42.75" customHeight="1" x14ac:dyDescent="0.2">
      <c r="B51" s="252" t="s">
        <v>86</v>
      </c>
      <c r="C51" s="449" t="s">
        <v>584</v>
      </c>
      <c r="D51" s="450"/>
      <c r="E51" s="451" t="s">
        <v>579</v>
      </c>
      <c r="F51" s="449"/>
      <c r="G51" s="451"/>
      <c r="H51" s="450"/>
      <c r="I51" s="452"/>
      <c r="J51" s="453"/>
      <c r="K51" s="453"/>
      <c r="L51" s="454"/>
      <c r="M51" s="254"/>
      <c r="N51" s="254"/>
      <c r="P51" s="455"/>
      <c r="Q51" s="456"/>
      <c r="R51" s="456"/>
      <c r="S51" s="456"/>
      <c r="T51" s="456"/>
      <c r="U51" s="457"/>
      <c r="V51" s="458"/>
      <c r="W51" s="459"/>
      <c r="X51" s="460">
        <f t="shared" si="0"/>
        <v>0</v>
      </c>
      <c r="Y51" s="461"/>
    </row>
    <row r="52" spans="2:25" ht="42.75" customHeight="1" x14ac:dyDescent="0.2">
      <c r="B52" s="252" t="s">
        <v>87</v>
      </c>
      <c r="C52" s="449" t="s">
        <v>584</v>
      </c>
      <c r="D52" s="450"/>
      <c r="E52" s="451" t="s">
        <v>579</v>
      </c>
      <c r="F52" s="449"/>
      <c r="G52" s="451"/>
      <c r="H52" s="450"/>
      <c r="I52" s="452"/>
      <c r="J52" s="453"/>
      <c r="K52" s="453"/>
      <c r="L52" s="454"/>
      <c r="M52" s="254"/>
      <c r="N52" s="254"/>
      <c r="P52" s="455"/>
      <c r="Q52" s="456"/>
      <c r="R52" s="456"/>
      <c r="S52" s="456"/>
      <c r="T52" s="456"/>
      <c r="U52" s="457"/>
      <c r="V52" s="458"/>
      <c r="W52" s="459"/>
      <c r="X52" s="460">
        <f t="shared" si="0"/>
        <v>0</v>
      </c>
      <c r="Y52" s="461"/>
    </row>
    <row r="53" spans="2:25" ht="42.75" customHeight="1" x14ac:dyDescent="0.2">
      <c r="B53" s="252" t="s">
        <v>89</v>
      </c>
      <c r="C53" s="449" t="s">
        <v>584</v>
      </c>
      <c r="D53" s="450"/>
      <c r="E53" s="451" t="s">
        <v>579</v>
      </c>
      <c r="F53" s="449"/>
      <c r="G53" s="451"/>
      <c r="H53" s="450"/>
      <c r="I53" s="452"/>
      <c r="J53" s="453"/>
      <c r="K53" s="453"/>
      <c r="L53" s="454"/>
      <c r="M53" s="254"/>
      <c r="N53" s="254"/>
      <c r="P53" s="455"/>
      <c r="Q53" s="456"/>
      <c r="R53" s="456"/>
      <c r="S53" s="456"/>
      <c r="T53" s="456"/>
      <c r="U53" s="457"/>
      <c r="V53" s="458"/>
      <c r="W53" s="459"/>
      <c r="X53" s="460">
        <f t="shared" si="0"/>
        <v>0</v>
      </c>
      <c r="Y53" s="461"/>
    </row>
    <row r="54" spans="2:25" ht="42.75" customHeight="1" x14ac:dyDescent="0.2">
      <c r="B54" s="252" t="s">
        <v>88</v>
      </c>
      <c r="C54" s="449" t="s">
        <v>584</v>
      </c>
      <c r="D54" s="450"/>
      <c r="E54" s="451" t="s">
        <v>579</v>
      </c>
      <c r="F54" s="449"/>
      <c r="G54" s="451"/>
      <c r="H54" s="450"/>
      <c r="I54" s="452"/>
      <c r="J54" s="453"/>
      <c r="K54" s="453"/>
      <c r="L54" s="454"/>
      <c r="M54" s="254"/>
      <c r="N54" s="254"/>
      <c r="P54" s="455"/>
      <c r="Q54" s="456"/>
      <c r="R54" s="456"/>
      <c r="S54" s="456"/>
      <c r="T54" s="456"/>
      <c r="U54" s="457"/>
      <c r="V54" s="458"/>
      <c r="W54" s="459"/>
      <c r="X54" s="460">
        <f t="shared" si="0"/>
        <v>0</v>
      </c>
      <c r="Y54" s="461"/>
    </row>
    <row r="55" spans="2:25" ht="42.75" customHeight="1" x14ac:dyDescent="0.2">
      <c r="B55" s="252" t="s">
        <v>90</v>
      </c>
      <c r="C55" s="449" t="s">
        <v>584</v>
      </c>
      <c r="D55" s="450"/>
      <c r="E55" s="451" t="s">
        <v>579</v>
      </c>
      <c r="F55" s="449"/>
      <c r="G55" s="451"/>
      <c r="H55" s="450"/>
      <c r="I55" s="452"/>
      <c r="J55" s="453"/>
      <c r="K55" s="453"/>
      <c r="L55" s="454"/>
      <c r="M55" s="254"/>
      <c r="N55" s="254"/>
      <c r="P55" s="455"/>
      <c r="Q55" s="456"/>
      <c r="R55" s="456"/>
      <c r="S55" s="456"/>
      <c r="T55" s="456"/>
      <c r="U55" s="457"/>
      <c r="V55" s="458"/>
      <c r="W55" s="459"/>
      <c r="X55" s="460">
        <f t="shared" si="0"/>
        <v>0</v>
      </c>
      <c r="Y55" s="461"/>
    </row>
    <row r="56" spans="2:25" ht="42.75" customHeight="1" x14ac:dyDescent="0.2">
      <c r="B56" s="252" t="s">
        <v>91</v>
      </c>
      <c r="C56" s="449" t="s">
        <v>584</v>
      </c>
      <c r="D56" s="450"/>
      <c r="E56" s="451" t="s">
        <v>579</v>
      </c>
      <c r="F56" s="449"/>
      <c r="G56" s="451"/>
      <c r="H56" s="450"/>
      <c r="I56" s="452"/>
      <c r="J56" s="453"/>
      <c r="K56" s="453"/>
      <c r="L56" s="454"/>
      <c r="M56" s="254"/>
      <c r="N56" s="254"/>
      <c r="P56" s="455"/>
      <c r="Q56" s="456"/>
      <c r="R56" s="456"/>
      <c r="S56" s="456"/>
      <c r="T56" s="456"/>
      <c r="U56" s="457"/>
      <c r="V56" s="458"/>
      <c r="W56" s="459"/>
      <c r="X56" s="460">
        <f t="shared" si="0"/>
        <v>0</v>
      </c>
      <c r="Y56" s="461"/>
    </row>
    <row r="57" spans="2:25" ht="42.75" customHeight="1" x14ac:dyDescent="0.2">
      <c r="B57" s="252" t="s">
        <v>92</v>
      </c>
      <c r="C57" s="449" t="s">
        <v>584</v>
      </c>
      <c r="D57" s="450"/>
      <c r="E57" s="451" t="s">
        <v>579</v>
      </c>
      <c r="F57" s="449"/>
      <c r="G57" s="451"/>
      <c r="H57" s="450"/>
      <c r="I57" s="452"/>
      <c r="J57" s="453"/>
      <c r="K57" s="453"/>
      <c r="L57" s="454"/>
      <c r="M57" s="254"/>
      <c r="N57" s="254"/>
      <c r="P57" s="455"/>
      <c r="Q57" s="456"/>
      <c r="R57" s="456"/>
      <c r="S57" s="456"/>
      <c r="T57" s="456"/>
      <c r="U57" s="457"/>
      <c r="V57" s="458"/>
      <c r="W57" s="459"/>
      <c r="X57" s="460">
        <f t="shared" si="0"/>
        <v>0</v>
      </c>
      <c r="Y57" s="461"/>
    </row>
    <row r="58" spans="2:25" ht="42.75" customHeight="1" x14ac:dyDescent="0.2">
      <c r="B58" s="252" t="s">
        <v>162</v>
      </c>
      <c r="C58" s="449" t="s">
        <v>584</v>
      </c>
      <c r="D58" s="450"/>
      <c r="E58" s="451" t="s">
        <v>579</v>
      </c>
      <c r="F58" s="449"/>
      <c r="G58" s="451"/>
      <c r="H58" s="450"/>
      <c r="I58" s="452"/>
      <c r="J58" s="453"/>
      <c r="K58" s="453"/>
      <c r="L58" s="454"/>
      <c r="M58" s="254"/>
      <c r="N58" s="254"/>
      <c r="P58" s="455"/>
      <c r="Q58" s="456"/>
      <c r="R58" s="456"/>
      <c r="S58" s="456"/>
      <c r="T58" s="456"/>
      <c r="U58" s="457"/>
      <c r="V58" s="458"/>
      <c r="W58" s="459"/>
      <c r="X58" s="460">
        <f t="shared" si="0"/>
        <v>0</v>
      </c>
      <c r="Y58" s="461"/>
    </row>
    <row r="59" spans="2:25" ht="42.75" customHeight="1" x14ac:dyDescent="0.2">
      <c r="B59" s="252" t="s">
        <v>163</v>
      </c>
      <c r="C59" s="449" t="s">
        <v>584</v>
      </c>
      <c r="D59" s="450"/>
      <c r="E59" s="451" t="s">
        <v>579</v>
      </c>
      <c r="F59" s="449"/>
      <c r="G59" s="451"/>
      <c r="H59" s="450"/>
      <c r="I59" s="452"/>
      <c r="J59" s="453"/>
      <c r="K59" s="453"/>
      <c r="L59" s="454"/>
      <c r="M59" s="254"/>
      <c r="N59" s="254"/>
      <c r="P59" s="455"/>
      <c r="Q59" s="456"/>
      <c r="R59" s="456"/>
      <c r="S59" s="456"/>
      <c r="T59" s="456"/>
      <c r="U59" s="457"/>
      <c r="V59" s="458"/>
      <c r="W59" s="459"/>
      <c r="X59" s="460">
        <f t="shared" si="0"/>
        <v>0</v>
      </c>
      <c r="Y59" s="461"/>
    </row>
    <row r="60" spans="2:25" ht="42.75" customHeight="1" x14ac:dyDescent="0.2">
      <c r="B60" s="252" t="s">
        <v>164</v>
      </c>
      <c r="C60" s="449" t="s">
        <v>584</v>
      </c>
      <c r="D60" s="450"/>
      <c r="E60" s="451" t="s">
        <v>579</v>
      </c>
      <c r="F60" s="449"/>
      <c r="G60" s="451"/>
      <c r="H60" s="450"/>
      <c r="I60" s="452"/>
      <c r="J60" s="453"/>
      <c r="K60" s="453"/>
      <c r="L60" s="454"/>
      <c r="M60" s="254"/>
      <c r="N60" s="254"/>
      <c r="P60" s="455"/>
      <c r="Q60" s="456"/>
      <c r="R60" s="456"/>
      <c r="S60" s="456"/>
      <c r="T60" s="456"/>
      <c r="U60" s="457"/>
      <c r="V60" s="458"/>
      <c r="W60" s="459"/>
      <c r="X60" s="460">
        <f t="shared" si="0"/>
        <v>0</v>
      </c>
      <c r="Y60" s="461"/>
    </row>
    <row r="61" spans="2:25" ht="42.75" customHeight="1" x14ac:dyDescent="0.2">
      <c r="B61" s="252" t="s">
        <v>165</v>
      </c>
      <c r="C61" s="449" t="s">
        <v>584</v>
      </c>
      <c r="D61" s="450"/>
      <c r="E61" s="451" t="s">
        <v>579</v>
      </c>
      <c r="F61" s="449"/>
      <c r="G61" s="451"/>
      <c r="H61" s="450"/>
      <c r="I61" s="452"/>
      <c r="J61" s="453"/>
      <c r="K61" s="453"/>
      <c r="L61" s="454"/>
      <c r="M61" s="254"/>
      <c r="N61" s="254"/>
      <c r="P61" s="455"/>
      <c r="Q61" s="456"/>
      <c r="R61" s="456"/>
      <c r="S61" s="456"/>
      <c r="T61" s="456"/>
      <c r="U61" s="457"/>
      <c r="V61" s="458"/>
      <c r="W61" s="459"/>
      <c r="X61" s="460">
        <f t="shared" si="0"/>
        <v>0</v>
      </c>
      <c r="Y61" s="461"/>
    </row>
    <row r="62" spans="2:25" ht="42.75" customHeight="1" x14ac:dyDescent="0.2">
      <c r="B62" s="252" t="s">
        <v>166</v>
      </c>
      <c r="C62" s="449" t="s">
        <v>584</v>
      </c>
      <c r="D62" s="450"/>
      <c r="E62" s="451" t="s">
        <v>579</v>
      </c>
      <c r="F62" s="449"/>
      <c r="G62" s="451"/>
      <c r="H62" s="450"/>
      <c r="I62" s="452"/>
      <c r="J62" s="453"/>
      <c r="K62" s="453"/>
      <c r="L62" s="454"/>
      <c r="M62" s="254"/>
      <c r="N62" s="254"/>
      <c r="P62" s="455"/>
      <c r="Q62" s="456"/>
      <c r="R62" s="456"/>
      <c r="S62" s="456"/>
      <c r="T62" s="456"/>
      <c r="U62" s="457"/>
      <c r="V62" s="458"/>
      <c r="W62" s="459"/>
      <c r="X62" s="460">
        <f t="shared" si="0"/>
        <v>0</v>
      </c>
      <c r="Y62" s="461"/>
    </row>
    <row r="63" spans="2:25" ht="42.75" customHeight="1" x14ac:dyDescent="0.2">
      <c r="B63" s="252" t="s">
        <v>167</v>
      </c>
      <c r="C63" s="449" t="s">
        <v>584</v>
      </c>
      <c r="D63" s="450"/>
      <c r="E63" s="451" t="s">
        <v>579</v>
      </c>
      <c r="F63" s="449"/>
      <c r="G63" s="451"/>
      <c r="H63" s="450"/>
      <c r="I63" s="452"/>
      <c r="J63" s="453"/>
      <c r="K63" s="453"/>
      <c r="L63" s="454"/>
      <c r="M63" s="254"/>
      <c r="N63" s="254"/>
      <c r="P63" s="455"/>
      <c r="Q63" s="456"/>
      <c r="R63" s="456"/>
      <c r="S63" s="456"/>
      <c r="T63" s="456"/>
      <c r="U63" s="457"/>
      <c r="V63" s="458"/>
      <c r="W63" s="459"/>
      <c r="X63" s="460">
        <f t="shared" si="0"/>
        <v>0</v>
      </c>
      <c r="Y63" s="461"/>
    </row>
    <row r="64" spans="2:25" ht="42.75" customHeight="1" x14ac:dyDescent="0.2">
      <c r="B64" s="252" t="s">
        <v>168</v>
      </c>
      <c r="C64" s="449" t="s">
        <v>584</v>
      </c>
      <c r="D64" s="450"/>
      <c r="E64" s="451" t="s">
        <v>579</v>
      </c>
      <c r="F64" s="449"/>
      <c r="G64" s="451"/>
      <c r="H64" s="450"/>
      <c r="I64" s="452"/>
      <c r="J64" s="453"/>
      <c r="K64" s="453"/>
      <c r="L64" s="454"/>
      <c r="M64" s="254"/>
      <c r="N64" s="254"/>
      <c r="P64" s="455"/>
      <c r="Q64" s="456"/>
      <c r="R64" s="456"/>
      <c r="S64" s="456"/>
      <c r="T64" s="456"/>
      <c r="U64" s="457"/>
      <c r="V64" s="458"/>
      <c r="W64" s="459"/>
      <c r="X64" s="460">
        <f t="shared" si="0"/>
        <v>0</v>
      </c>
      <c r="Y64" s="461"/>
    </row>
    <row r="65" spans="2:25" ht="42.75" customHeight="1" x14ac:dyDescent="0.2">
      <c r="B65" s="252" t="s">
        <v>169</v>
      </c>
      <c r="C65" s="449" t="s">
        <v>584</v>
      </c>
      <c r="D65" s="450"/>
      <c r="E65" s="451" t="s">
        <v>579</v>
      </c>
      <c r="F65" s="449"/>
      <c r="G65" s="451"/>
      <c r="H65" s="450"/>
      <c r="I65" s="452"/>
      <c r="J65" s="453"/>
      <c r="K65" s="453"/>
      <c r="L65" s="454"/>
      <c r="M65" s="254"/>
      <c r="N65" s="254"/>
      <c r="P65" s="455"/>
      <c r="Q65" s="456"/>
      <c r="R65" s="456"/>
      <c r="S65" s="456"/>
      <c r="T65" s="456"/>
      <c r="U65" s="457"/>
      <c r="V65" s="458"/>
      <c r="W65" s="459"/>
      <c r="X65" s="460">
        <f t="shared" si="0"/>
        <v>0</v>
      </c>
      <c r="Y65" s="461"/>
    </row>
    <row r="66" spans="2:25" ht="42.75" customHeight="1" x14ac:dyDescent="0.2">
      <c r="B66" s="252" t="s">
        <v>170</v>
      </c>
      <c r="C66" s="449" t="s">
        <v>584</v>
      </c>
      <c r="D66" s="450"/>
      <c r="E66" s="451" t="s">
        <v>579</v>
      </c>
      <c r="F66" s="449"/>
      <c r="G66" s="451"/>
      <c r="H66" s="450"/>
      <c r="I66" s="452"/>
      <c r="J66" s="453"/>
      <c r="K66" s="453"/>
      <c r="L66" s="454"/>
      <c r="M66" s="254"/>
      <c r="N66" s="254"/>
      <c r="P66" s="455"/>
      <c r="Q66" s="456"/>
      <c r="R66" s="456"/>
      <c r="S66" s="456"/>
      <c r="T66" s="456"/>
      <c r="U66" s="457"/>
      <c r="V66" s="458"/>
      <c r="W66" s="459"/>
      <c r="X66" s="460">
        <f t="shared" si="0"/>
        <v>0</v>
      </c>
      <c r="Y66" s="461"/>
    </row>
    <row r="67" spans="2:25" ht="42.75" customHeight="1" x14ac:dyDescent="0.2">
      <c r="B67" s="252" t="s">
        <v>99</v>
      </c>
      <c r="C67" s="449" t="s">
        <v>584</v>
      </c>
      <c r="D67" s="450"/>
      <c r="E67" s="451" t="s">
        <v>579</v>
      </c>
      <c r="F67" s="449"/>
      <c r="G67" s="451"/>
      <c r="H67" s="450"/>
      <c r="I67" s="452"/>
      <c r="J67" s="453"/>
      <c r="K67" s="453"/>
      <c r="L67" s="454"/>
      <c r="M67" s="254"/>
      <c r="N67" s="254"/>
      <c r="P67" s="455"/>
      <c r="Q67" s="456"/>
      <c r="R67" s="456"/>
      <c r="S67" s="456"/>
      <c r="T67" s="456"/>
      <c r="U67" s="457"/>
      <c r="V67" s="458"/>
      <c r="W67" s="459"/>
      <c r="X67" s="460">
        <f t="shared" si="0"/>
        <v>0</v>
      </c>
      <c r="Y67" s="461"/>
    </row>
    <row r="68" spans="2:25" ht="42.75" customHeight="1" x14ac:dyDescent="0.2">
      <c r="B68" s="252" t="s">
        <v>630</v>
      </c>
      <c r="C68" s="449" t="s">
        <v>584</v>
      </c>
      <c r="D68" s="450"/>
      <c r="E68" s="451" t="s">
        <v>579</v>
      </c>
      <c r="F68" s="449"/>
      <c r="G68" s="451"/>
      <c r="H68" s="450"/>
      <c r="I68" s="452"/>
      <c r="J68" s="453"/>
      <c r="K68" s="453"/>
      <c r="L68" s="454"/>
      <c r="M68" s="254"/>
      <c r="N68" s="254"/>
      <c r="P68" s="455"/>
      <c r="Q68" s="456"/>
      <c r="R68" s="456"/>
      <c r="S68" s="456"/>
      <c r="T68" s="456"/>
      <c r="U68" s="457"/>
      <c r="V68" s="458"/>
      <c r="W68" s="459"/>
      <c r="X68" s="460">
        <f t="shared" si="0"/>
        <v>0</v>
      </c>
      <c r="Y68" s="461"/>
    </row>
    <row r="69" spans="2:25" ht="42.75" customHeight="1" x14ac:dyDescent="0.2">
      <c r="B69" s="252" t="s">
        <v>631</v>
      </c>
      <c r="C69" s="449" t="s">
        <v>584</v>
      </c>
      <c r="D69" s="450"/>
      <c r="E69" s="451" t="s">
        <v>579</v>
      </c>
      <c r="F69" s="449"/>
      <c r="G69" s="451"/>
      <c r="H69" s="450"/>
      <c r="I69" s="452"/>
      <c r="J69" s="453"/>
      <c r="K69" s="453"/>
      <c r="L69" s="454"/>
      <c r="M69" s="254"/>
      <c r="N69" s="254"/>
      <c r="P69" s="455"/>
      <c r="Q69" s="456"/>
      <c r="R69" s="456"/>
      <c r="S69" s="456"/>
      <c r="T69" s="456"/>
      <c r="U69" s="457"/>
      <c r="V69" s="458"/>
      <c r="W69" s="459"/>
      <c r="X69" s="460">
        <f t="shared" si="0"/>
        <v>0</v>
      </c>
      <c r="Y69" s="461"/>
    </row>
    <row r="70" spans="2:25" ht="42.75" customHeight="1" x14ac:dyDescent="0.2">
      <c r="B70" s="252" t="s">
        <v>632</v>
      </c>
      <c r="C70" s="449" t="s">
        <v>584</v>
      </c>
      <c r="D70" s="450"/>
      <c r="E70" s="451" t="s">
        <v>579</v>
      </c>
      <c r="F70" s="449"/>
      <c r="G70" s="451"/>
      <c r="H70" s="450"/>
      <c r="I70" s="452"/>
      <c r="J70" s="453"/>
      <c r="K70" s="453"/>
      <c r="L70" s="454"/>
      <c r="M70" s="254"/>
      <c r="N70" s="254"/>
      <c r="P70" s="455"/>
      <c r="Q70" s="456"/>
      <c r="R70" s="456"/>
      <c r="S70" s="456"/>
      <c r="T70" s="456"/>
      <c r="U70" s="457"/>
      <c r="V70" s="458"/>
      <c r="W70" s="459"/>
      <c r="X70" s="460">
        <f t="shared" si="0"/>
        <v>0</v>
      </c>
      <c r="Y70" s="461"/>
    </row>
    <row r="71" spans="2:25" ht="42.75" customHeight="1" x14ac:dyDescent="0.2">
      <c r="B71" s="252" t="s">
        <v>633</v>
      </c>
      <c r="C71" s="449" t="s">
        <v>584</v>
      </c>
      <c r="D71" s="450"/>
      <c r="E71" s="451" t="s">
        <v>579</v>
      </c>
      <c r="F71" s="449"/>
      <c r="G71" s="451"/>
      <c r="H71" s="450"/>
      <c r="I71" s="452"/>
      <c r="J71" s="453"/>
      <c r="K71" s="453"/>
      <c r="L71" s="454"/>
      <c r="M71" s="254"/>
      <c r="N71" s="254"/>
      <c r="P71" s="455"/>
      <c r="Q71" s="456"/>
      <c r="R71" s="456"/>
      <c r="S71" s="456"/>
      <c r="T71" s="456"/>
      <c r="U71" s="457"/>
      <c r="V71" s="458"/>
      <c r="W71" s="459"/>
      <c r="X71" s="460">
        <f t="shared" si="0"/>
        <v>0</v>
      </c>
      <c r="Y71" s="461"/>
    </row>
    <row r="72" spans="2:25" ht="42.75" customHeight="1" x14ac:dyDescent="0.2">
      <c r="B72" s="252" t="s">
        <v>634</v>
      </c>
      <c r="C72" s="449" t="s">
        <v>584</v>
      </c>
      <c r="D72" s="450"/>
      <c r="E72" s="451" t="s">
        <v>579</v>
      </c>
      <c r="F72" s="449"/>
      <c r="G72" s="451"/>
      <c r="H72" s="450"/>
      <c r="I72" s="452"/>
      <c r="J72" s="453"/>
      <c r="K72" s="453"/>
      <c r="L72" s="454"/>
      <c r="M72" s="254"/>
      <c r="N72" s="254"/>
      <c r="P72" s="455"/>
      <c r="Q72" s="456"/>
      <c r="R72" s="456"/>
      <c r="S72" s="456"/>
      <c r="T72" s="456"/>
      <c r="U72" s="457"/>
      <c r="V72" s="458"/>
      <c r="W72" s="459"/>
      <c r="X72" s="460">
        <f t="shared" si="0"/>
        <v>0</v>
      </c>
      <c r="Y72" s="461"/>
    </row>
    <row r="73" spans="2:25" ht="42.75" customHeight="1" x14ac:dyDescent="0.2">
      <c r="B73" s="252" t="s">
        <v>635</v>
      </c>
      <c r="C73" s="449" t="s">
        <v>584</v>
      </c>
      <c r="D73" s="450"/>
      <c r="E73" s="451" t="s">
        <v>579</v>
      </c>
      <c r="F73" s="449"/>
      <c r="G73" s="451"/>
      <c r="H73" s="450"/>
      <c r="I73" s="452"/>
      <c r="J73" s="453"/>
      <c r="K73" s="453"/>
      <c r="L73" s="454"/>
      <c r="M73" s="254"/>
      <c r="N73" s="254"/>
      <c r="P73" s="455"/>
      <c r="Q73" s="456"/>
      <c r="R73" s="456"/>
      <c r="S73" s="456"/>
      <c r="T73" s="456"/>
      <c r="U73" s="457"/>
      <c r="V73" s="458"/>
      <c r="W73" s="459"/>
      <c r="X73" s="460">
        <f t="shared" si="0"/>
        <v>0</v>
      </c>
      <c r="Y73" s="461"/>
    </row>
    <row r="74" spans="2:25" ht="42.75" customHeight="1" x14ac:dyDescent="0.2">
      <c r="B74" s="252" t="s">
        <v>636</v>
      </c>
      <c r="C74" s="449" t="s">
        <v>584</v>
      </c>
      <c r="D74" s="450"/>
      <c r="E74" s="451" t="s">
        <v>579</v>
      </c>
      <c r="F74" s="449"/>
      <c r="G74" s="451"/>
      <c r="H74" s="450"/>
      <c r="I74" s="452"/>
      <c r="J74" s="453"/>
      <c r="K74" s="453"/>
      <c r="L74" s="454"/>
      <c r="M74" s="254"/>
      <c r="N74" s="254"/>
      <c r="P74" s="455"/>
      <c r="Q74" s="456"/>
      <c r="R74" s="456"/>
      <c r="S74" s="456"/>
      <c r="T74" s="456"/>
      <c r="U74" s="457"/>
      <c r="V74" s="458"/>
      <c r="W74" s="459"/>
      <c r="X74" s="460">
        <f t="shared" si="0"/>
        <v>0</v>
      </c>
      <c r="Y74" s="461"/>
    </row>
    <row r="75" spans="2:25" ht="42.75" customHeight="1" x14ac:dyDescent="0.2">
      <c r="B75" s="252" t="s">
        <v>637</v>
      </c>
      <c r="C75" s="449" t="s">
        <v>584</v>
      </c>
      <c r="D75" s="450"/>
      <c r="E75" s="451" t="s">
        <v>579</v>
      </c>
      <c r="F75" s="449"/>
      <c r="G75" s="451"/>
      <c r="H75" s="450"/>
      <c r="I75" s="452"/>
      <c r="J75" s="453"/>
      <c r="K75" s="453"/>
      <c r="L75" s="454"/>
      <c r="M75" s="254"/>
      <c r="N75" s="254"/>
      <c r="P75" s="455"/>
      <c r="Q75" s="456"/>
      <c r="R75" s="456"/>
      <c r="S75" s="456"/>
      <c r="T75" s="456"/>
      <c r="U75" s="457"/>
      <c r="V75" s="458"/>
      <c r="W75" s="459"/>
      <c r="X75" s="460">
        <f t="shared" si="0"/>
        <v>0</v>
      </c>
      <c r="Y75" s="461"/>
    </row>
    <row r="76" spans="2:25" ht="42.75" customHeight="1" x14ac:dyDescent="0.2">
      <c r="B76" s="252" t="s">
        <v>638</v>
      </c>
      <c r="C76" s="449" t="s">
        <v>584</v>
      </c>
      <c r="D76" s="450"/>
      <c r="E76" s="451" t="s">
        <v>579</v>
      </c>
      <c r="F76" s="449"/>
      <c r="G76" s="451"/>
      <c r="H76" s="450"/>
      <c r="I76" s="452"/>
      <c r="J76" s="453"/>
      <c r="K76" s="453"/>
      <c r="L76" s="454"/>
      <c r="M76" s="254"/>
      <c r="N76" s="254"/>
      <c r="P76" s="455"/>
      <c r="Q76" s="456"/>
      <c r="R76" s="456"/>
      <c r="S76" s="456"/>
      <c r="T76" s="456"/>
      <c r="U76" s="457"/>
      <c r="V76" s="458"/>
      <c r="W76" s="459"/>
      <c r="X76" s="460">
        <f t="shared" si="0"/>
        <v>0</v>
      </c>
      <c r="Y76" s="461"/>
    </row>
    <row r="77" spans="2:25" ht="42.75" customHeight="1" x14ac:dyDescent="0.2">
      <c r="B77" s="252" t="s">
        <v>639</v>
      </c>
      <c r="C77" s="449" t="s">
        <v>584</v>
      </c>
      <c r="D77" s="450"/>
      <c r="E77" s="451" t="s">
        <v>579</v>
      </c>
      <c r="F77" s="449"/>
      <c r="G77" s="451"/>
      <c r="H77" s="450"/>
      <c r="I77" s="452"/>
      <c r="J77" s="453"/>
      <c r="K77" s="453"/>
      <c r="L77" s="454"/>
      <c r="M77" s="254"/>
      <c r="N77" s="254"/>
      <c r="P77" s="455"/>
      <c r="Q77" s="456"/>
      <c r="R77" s="456"/>
      <c r="S77" s="456"/>
      <c r="T77" s="456"/>
      <c r="U77" s="457"/>
      <c r="V77" s="458"/>
      <c r="W77" s="459"/>
      <c r="X77" s="460">
        <f t="shared" si="0"/>
        <v>0</v>
      </c>
      <c r="Y77" s="461"/>
    </row>
    <row r="78" spans="2:25" ht="42.75" customHeight="1" x14ac:dyDescent="0.2">
      <c r="B78" s="252" t="s">
        <v>640</v>
      </c>
      <c r="C78" s="449" t="s">
        <v>584</v>
      </c>
      <c r="D78" s="450"/>
      <c r="E78" s="451" t="s">
        <v>579</v>
      </c>
      <c r="F78" s="449"/>
      <c r="G78" s="451"/>
      <c r="H78" s="450"/>
      <c r="I78" s="452"/>
      <c r="J78" s="453"/>
      <c r="K78" s="453"/>
      <c r="L78" s="454"/>
      <c r="M78" s="254"/>
      <c r="N78" s="254"/>
      <c r="P78" s="455"/>
      <c r="Q78" s="456"/>
      <c r="R78" s="456"/>
      <c r="S78" s="456"/>
      <c r="T78" s="456"/>
      <c r="U78" s="457"/>
      <c r="V78" s="458"/>
      <c r="W78" s="459"/>
      <c r="X78" s="460">
        <f t="shared" si="0"/>
        <v>0</v>
      </c>
      <c r="Y78" s="461"/>
    </row>
    <row r="79" spans="2:25" ht="42.75" customHeight="1" x14ac:dyDescent="0.2">
      <c r="B79" s="252" t="s">
        <v>641</v>
      </c>
      <c r="C79" s="449" t="s">
        <v>584</v>
      </c>
      <c r="D79" s="450"/>
      <c r="E79" s="451" t="s">
        <v>579</v>
      </c>
      <c r="F79" s="449"/>
      <c r="G79" s="451"/>
      <c r="H79" s="450"/>
      <c r="I79" s="452"/>
      <c r="J79" s="453"/>
      <c r="K79" s="453"/>
      <c r="L79" s="454"/>
      <c r="M79" s="254"/>
      <c r="N79" s="254"/>
      <c r="P79" s="455"/>
      <c r="Q79" s="456"/>
      <c r="R79" s="456"/>
      <c r="S79" s="456"/>
      <c r="T79" s="456"/>
      <c r="U79" s="457"/>
      <c r="V79" s="458"/>
      <c r="W79" s="459"/>
      <c r="X79" s="460">
        <f t="shared" si="0"/>
        <v>0</v>
      </c>
      <c r="Y79" s="461"/>
    </row>
    <row r="80" spans="2:25" ht="42.75" customHeight="1" x14ac:dyDescent="0.2">
      <c r="B80" s="252" t="s">
        <v>641</v>
      </c>
      <c r="C80" s="449" t="s">
        <v>584</v>
      </c>
      <c r="D80" s="450"/>
      <c r="E80" s="451" t="s">
        <v>579</v>
      </c>
      <c r="F80" s="449"/>
      <c r="G80" s="451"/>
      <c r="H80" s="450"/>
      <c r="I80" s="452"/>
      <c r="J80" s="453"/>
      <c r="K80" s="453"/>
      <c r="L80" s="454"/>
      <c r="M80" s="254"/>
      <c r="N80" s="254"/>
      <c r="P80" s="455"/>
      <c r="Q80" s="456"/>
      <c r="R80" s="456"/>
      <c r="S80" s="456"/>
      <c r="T80" s="456"/>
      <c r="U80" s="457"/>
      <c r="V80" s="458"/>
      <c r="W80" s="459"/>
      <c r="X80" s="460">
        <f t="shared" si="0"/>
        <v>0</v>
      </c>
      <c r="Y80" s="461"/>
    </row>
    <row r="81" spans="2:25" ht="42.75" customHeight="1" x14ac:dyDescent="0.2">
      <c r="B81" s="252" t="s">
        <v>642</v>
      </c>
      <c r="C81" s="449" t="s">
        <v>584</v>
      </c>
      <c r="D81" s="450"/>
      <c r="E81" s="451" t="s">
        <v>579</v>
      </c>
      <c r="F81" s="449"/>
      <c r="G81" s="451"/>
      <c r="H81" s="450"/>
      <c r="I81" s="452"/>
      <c r="J81" s="453"/>
      <c r="K81" s="453"/>
      <c r="L81" s="454"/>
      <c r="M81" s="254"/>
      <c r="N81" s="254"/>
      <c r="P81" s="455"/>
      <c r="Q81" s="456"/>
      <c r="R81" s="456"/>
      <c r="S81" s="456"/>
      <c r="T81" s="456"/>
      <c r="U81" s="457"/>
      <c r="V81" s="458"/>
      <c r="W81" s="459"/>
      <c r="X81" s="460">
        <f t="shared" si="0"/>
        <v>0</v>
      </c>
      <c r="Y81" s="461"/>
    </row>
    <row r="82" spans="2:25" ht="42.75" customHeight="1" x14ac:dyDescent="0.2">
      <c r="B82" s="252" t="s">
        <v>643</v>
      </c>
      <c r="C82" s="449" t="s">
        <v>584</v>
      </c>
      <c r="D82" s="450"/>
      <c r="E82" s="451" t="s">
        <v>579</v>
      </c>
      <c r="F82" s="449"/>
      <c r="G82" s="451"/>
      <c r="H82" s="450"/>
      <c r="I82" s="452"/>
      <c r="J82" s="453"/>
      <c r="K82" s="453"/>
      <c r="L82" s="454"/>
      <c r="M82" s="254"/>
      <c r="N82" s="254"/>
      <c r="P82" s="455"/>
      <c r="Q82" s="456"/>
      <c r="R82" s="456"/>
      <c r="S82" s="456"/>
      <c r="T82" s="456"/>
      <c r="U82" s="457"/>
      <c r="V82" s="458"/>
      <c r="W82" s="459"/>
      <c r="X82" s="460">
        <f t="shared" si="0"/>
        <v>0</v>
      </c>
      <c r="Y82" s="461"/>
    </row>
    <row r="83" spans="2:25" ht="42.75" customHeight="1" x14ac:dyDescent="0.2">
      <c r="B83" s="252" t="s">
        <v>644</v>
      </c>
      <c r="C83" s="449" t="s">
        <v>584</v>
      </c>
      <c r="D83" s="450"/>
      <c r="E83" s="451" t="s">
        <v>579</v>
      </c>
      <c r="F83" s="449"/>
      <c r="G83" s="451"/>
      <c r="H83" s="450"/>
      <c r="I83" s="452"/>
      <c r="J83" s="453"/>
      <c r="K83" s="453"/>
      <c r="L83" s="454"/>
      <c r="M83" s="254"/>
      <c r="N83" s="254"/>
      <c r="P83" s="455"/>
      <c r="Q83" s="456"/>
      <c r="R83" s="456"/>
      <c r="S83" s="456"/>
      <c r="T83" s="456"/>
      <c r="U83" s="457"/>
      <c r="V83" s="458"/>
      <c r="W83" s="459"/>
      <c r="X83" s="460">
        <f t="shared" si="0"/>
        <v>0</v>
      </c>
      <c r="Y83" s="461"/>
    </row>
    <row r="84" spans="2:25" ht="42.75" customHeight="1" x14ac:dyDescent="0.2">
      <c r="B84" s="252" t="s">
        <v>645</v>
      </c>
      <c r="C84" s="449" t="s">
        <v>584</v>
      </c>
      <c r="D84" s="450"/>
      <c r="E84" s="451" t="s">
        <v>579</v>
      </c>
      <c r="F84" s="449"/>
      <c r="G84" s="451"/>
      <c r="H84" s="450"/>
      <c r="I84" s="452"/>
      <c r="J84" s="453"/>
      <c r="K84" s="453"/>
      <c r="L84" s="454"/>
      <c r="M84" s="254"/>
      <c r="N84" s="254"/>
      <c r="P84" s="455"/>
      <c r="Q84" s="456"/>
      <c r="R84" s="456"/>
      <c r="S84" s="456"/>
      <c r="T84" s="456"/>
      <c r="U84" s="457"/>
      <c r="V84" s="458"/>
      <c r="W84" s="459"/>
      <c r="X84" s="460">
        <f t="shared" si="0"/>
        <v>0</v>
      </c>
      <c r="Y84" s="461"/>
    </row>
    <row r="85" spans="2:25" ht="42.75" customHeight="1" x14ac:dyDescent="0.2">
      <c r="B85" s="252" t="s">
        <v>646</v>
      </c>
      <c r="C85" s="449" t="s">
        <v>584</v>
      </c>
      <c r="D85" s="450"/>
      <c r="E85" s="451" t="s">
        <v>579</v>
      </c>
      <c r="F85" s="449"/>
      <c r="G85" s="451"/>
      <c r="H85" s="450"/>
      <c r="I85" s="452"/>
      <c r="J85" s="453"/>
      <c r="K85" s="453"/>
      <c r="L85" s="454"/>
      <c r="M85" s="254"/>
      <c r="N85" s="254"/>
      <c r="P85" s="455"/>
      <c r="Q85" s="456"/>
      <c r="R85" s="456"/>
      <c r="S85" s="456"/>
      <c r="T85" s="456"/>
      <c r="U85" s="457"/>
      <c r="V85" s="458"/>
      <c r="W85" s="459"/>
      <c r="X85" s="460">
        <f t="shared" si="0"/>
        <v>0</v>
      </c>
      <c r="Y85" s="461"/>
    </row>
    <row r="86" spans="2:25" ht="42.75" customHeight="1" x14ac:dyDescent="0.2">
      <c r="B86" s="252" t="s">
        <v>647</v>
      </c>
      <c r="C86" s="449" t="s">
        <v>584</v>
      </c>
      <c r="D86" s="450"/>
      <c r="E86" s="451" t="s">
        <v>579</v>
      </c>
      <c r="F86" s="449"/>
      <c r="G86" s="451"/>
      <c r="H86" s="450"/>
      <c r="I86" s="452"/>
      <c r="J86" s="453"/>
      <c r="K86" s="453"/>
      <c r="L86" s="454"/>
      <c r="M86" s="254"/>
      <c r="N86" s="254"/>
      <c r="P86" s="455"/>
      <c r="Q86" s="456"/>
      <c r="R86" s="456"/>
      <c r="S86" s="456"/>
      <c r="T86" s="456"/>
      <c r="U86" s="457"/>
      <c r="V86" s="458"/>
      <c r="W86" s="459"/>
      <c r="X86" s="460">
        <f t="shared" si="0"/>
        <v>0</v>
      </c>
      <c r="Y86" s="461"/>
    </row>
    <row r="87" spans="2:25" ht="42.75" customHeight="1" x14ac:dyDescent="0.2">
      <c r="B87" s="252" t="s">
        <v>648</v>
      </c>
      <c r="C87" s="449" t="s">
        <v>584</v>
      </c>
      <c r="D87" s="450"/>
      <c r="E87" s="451" t="s">
        <v>579</v>
      </c>
      <c r="F87" s="449"/>
      <c r="G87" s="451"/>
      <c r="H87" s="450"/>
      <c r="I87" s="452"/>
      <c r="J87" s="453"/>
      <c r="K87" s="453"/>
      <c r="L87" s="454"/>
      <c r="M87" s="254"/>
      <c r="N87" s="254"/>
      <c r="P87" s="455"/>
      <c r="Q87" s="456"/>
      <c r="R87" s="456"/>
      <c r="S87" s="456"/>
      <c r="T87" s="456"/>
      <c r="U87" s="457"/>
      <c r="V87" s="458"/>
      <c r="W87" s="459"/>
      <c r="X87" s="460">
        <f t="shared" si="0"/>
        <v>0</v>
      </c>
      <c r="Y87" s="461"/>
    </row>
    <row r="88" spans="2:25" ht="42.75" customHeight="1" x14ac:dyDescent="0.2">
      <c r="B88" s="252" t="s">
        <v>649</v>
      </c>
      <c r="C88" s="449" t="s">
        <v>584</v>
      </c>
      <c r="D88" s="450"/>
      <c r="E88" s="451" t="s">
        <v>579</v>
      </c>
      <c r="F88" s="449"/>
      <c r="G88" s="451"/>
      <c r="H88" s="450"/>
      <c r="I88" s="452"/>
      <c r="J88" s="453"/>
      <c r="K88" s="453"/>
      <c r="L88" s="454"/>
      <c r="M88" s="254"/>
      <c r="N88" s="254"/>
      <c r="P88" s="455"/>
      <c r="Q88" s="456"/>
      <c r="R88" s="456"/>
      <c r="S88" s="456"/>
      <c r="T88" s="456"/>
      <c r="U88" s="457"/>
      <c r="V88" s="458"/>
      <c r="W88" s="459"/>
      <c r="X88" s="460">
        <f t="shared" si="0"/>
        <v>0</v>
      </c>
      <c r="Y88" s="461"/>
    </row>
    <row r="89" spans="2:25" ht="42.75" customHeight="1" x14ac:dyDescent="0.2">
      <c r="B89" s="252" t="s">
        <v>650</v>
      </c>
      <c r="C89" s="449" t="s">
        <v>584</v>
      </c>
      <c r="D89" s="450"/>
      <c r="E89" s="451" t="s">
        <v>579</v>
      </c>
      <c r="F89" s="449"/>
      <c r="G89" s="451"/>
      <c r="H89" s="450"/>
      <c r="I89" s="452"/>
      <c r="J89" s="453"/>
      <c r="K89" s="453"/>
      <c r="L89" s="454"/>
      <c r="M89" s="254"/>
      <c r="N89" s="254"/>
      <c r="P89" s="455"/>
      <c r="Q89" s="456"/>
      <c r="R89" s="456"/>
      <c r="S89" s="456"/>
      <c r="T89" s="456"/>
      <c r="U89" s="457"/>
      <c r="V89" s="458"/>
      <c r="W89" s="459"/>
      <c r="X89" s="460">
        <f t="shared" si="0"/>
        <v>0</v>
      </c>
      <c r="Y89" s="461"/>
    </row>
    <row r="90" spans="2:25" ht="42.75" customHeight="1" x14ac:dyDescent="0.2">
      <c r="B90" s="252" t="s">
        <v>651</v>
      </c>
      <c r="C90" s="449" t="s">
        <v>584</v>
      </c>
      <c r="D90" s="450"/>
      <c r="E90" s="451" t="s">
        <v>579</v>
      </c>
      <c r="F90" s="449"/>
      <c r="G90" s="451"/>
      <c r="H90" s="450"/>
      <c r="I90" s="452"/>
      <c r="J90" s="453"/>
      <c r="K90" s="453"/>
      <c r="L90" s="454"/>
      <c r="M90" s="254"/>
      <c r="N90" s="254"/>
      <c r="P90" s="455"/>
      <c r="Q90" s="456"/>
      <c r="R90" s="456"/>
      <c r="S90" s="456"/>
      <c r="T90" s="456"/>
      <c r="U90" s="457"/>
      <c r="V90" s="458"/>
      <c r="W90" s="459"/>
      <c r="X90" s="460">
        <f t="shared" si="0"/>
        <v>0</v>
      </c>
      <c r="Y90" s="461"/>
    </row>
    <row r="91" spans="2:25" ht="42.75" customHeight="1" x14ac:dyDescent="0.2">
      <c r="B91" s="252" t="s">
        <v>650</v>
      </c>
      <c r="C91" s="449" t="s">
        <v>584</v>
      </c>
      <c r="D91" s="450"/>
      <c r="E91" s="451" t="s">
        <v>579</v>
      </c>
      <c r="F91" s="449"/>
      <c r="G91" s="451"/>
      <c r="H91" s="450"/>
      <c r="I91" s="452"/>
      <c r="J91" s="453"/>
      <c r="K91" s="453"/>
      <c r="L91" s="454"/>
      <c r="M91" s="254"/>
      <c r="N91" s="254"/>
      <c r="P91" s="455"/>
      <c r="Q91" s="456"/>
      <c r="R91" s="456"/>
      <c r="S91" s="456"/>
      <c r="T91" s="456"/>
      <c r="U91" s="457"/>
      <c r="V91" s="458"/>
      <c r="W91" s="459"/>
      <c r="X91" s="460">
        <f t="shared" si="0"/>
        <v>0</v>
      </c>
      <c r="Y91" s="461"/>
    </row>
    <row r="92" spans="2:25" ht="42.75" customHeight="1" x14ac:dyDescent="0.2">
      <c r="B92" s="252" t="s">
        <v>652</v>
      </c>
      <c r="C92" s="449" t="s">
        <v>584</v>
      </c>
      <c r="D92" s="450"/>
      <c r="E92" s="451" t="s">
        <v>579</v>
      </c>
      <c r="F92" s="449"/>
      <c r="G92" s="451"/>
      <c r="H92" s="450"/>
      <c r="I92" s="452"/>
      <c r="J92" s="453"/>
      <c r="K92" s="453"/>
      <c r="L92" s="454"/>
      <c r="M92" s="254"/>
      <c r="N92" s="254"/>
      <c r="P92" s="455"/>
      <c r="Q92" s="456"/>
      <c r="R92" s="456"/>
      <c r="S92" s="456"/>
      <c r="T92" s="456"/>
      <c r="U92" s="457"/>
      <c r="V92" s="458"/>
      <c r="W92" s="459"/>
      <c r="X92" s="460">
        <f t="shared" si="0"/>
        <v>0</v>
      </c>
      <c r="Y92" s="461"/>
    </row>
    <row r="93" spans="2:25" ht="42.75" customHeight="1" x14ac:dyDescent="0.2">
      <c r="B93" s="252" t="s">
        <v>653</v>
      </c>
      <c r="C93" s="449" t="s">
        <v>584</v>
      </c>
      <c r="D93" s="450"/>
      <c r="E93" s="451" t="s">
        <v>579</v>
      </c>
      <c r="F93" s="449"/>
      <c r="G93" s="451"/>
      <c r="H93" s="450"/>
      <c r="I93" s="452"/>
      <c r="J93" s="453"/>
      <c r="K93" s="453"/>
      <c r="L93" s="454"/>
      <c r="M93" s="254"/>
      <c r="N93" s="254"/>
      <c r="P93" s="455"/>
      <c r="Q93" s="456"/>
      <c r="R93" s="456"/>
      <c r="S93" s="456"/>
      <c r="T93" s="456"/>
      <c r="U93" s="457"/>
      <c r="V93" s="458"/>
      <c r="W93" s="459"/>
      <c r="X93" s="460">
        <f t="shared" si="0"/>
        <v>0</v>
      </c>
      <c r="Y93" s="461"/>
    </row>
    <row r="94" spans="2:25" ht="42.75" customHeight="1" x14ac:dyDescent="0.2">
      <c r="B94" s="252" t="s">
        <v>654</v>
      </c>
      <c r="C94" s="449" t="s">
        <v>584</v>
      </c>
      <c r="D94" s="450"/>
      <c r="E94" s="451" t="s">
        <v>579</v>
      </c>
      <c r="F94" s="449"/>
      <c r="G94" s="451"/>
      <c r="H94" s="450"/>
      <c r="I94" s="452"/>
      <c r="J94" s="453"/>
      <c r="K94" s="453"/>
      <c r="L94" s="454"/>
      <c r="M94" s="254"/>
      <c r="N94" s="254"/>
      <c r="P94" s="455"/>
      <c r="Q94" s="456"/>
      <c r="R94" s="456"/>
      <c r="S94" s="456"/>
      <c r="T94" s="456"/>
      <c r="U94" s="457"/>
      <c r="V94" s="458"/>
      <c r="W94" s="459"/>
      <c r="X94" s="460">
        <f t="shared" si="0"/>
        <v>0</v>
      </c>
      <c r="Y94" s="461"/>
    </row>
    <row r="95" spans="2:25" ht="42.75" customHeight="1" x14ac:dyDescent="0.2">
      <c r="B95" s="252" t="s">
        <v>655</v>
      </c>
      <c r="C95" s="449" t="s">
        <v>584</v>
      </c>
      <c r="D95" s="450"/>
      <c r="E95" s="451" t="s">
        <v>579</v>
      </c>
      <c r="F95" s="449"/>
      <c r="G95" s="451"/>
      <c r="H95" s="450"/>
      <c r="I95" s="452"/>
      <c r="J95" s="453"/>
      <c r="K95" s="453"/>
      <c r="L95" s="454"/>
      <c r="M95" s="254"/>
      <c r="N95" s="254"/>
      <c r="P95" s="455"/>
      <c r="Q95" s="456"/>
      <c r="R95" s="456"/>
      <c r="S95" s="456"/>
      <c r="T95" s="456"/>
      <c r="U95" s="457"/>
      <c r="V95" s="458"/>
      <c r="W95" s="459"/>
      <c r="X95" s="460">
        <f t="shared" si="0"/>
        <v>0</v>
      </c>
      <c r="Y95" s="461"/>
    </row>
    <row r="96" spans="2:25" ht="42.75" customHeight="1" x14ac:dyDescent="0.2">
      <c r="B96" s="252" t="s">
        <v>656</v>
      </c>
      <c r="C96" s="449" t="s">
        <v>584</v>
      </c>
      <c r="D96" s="450"/>
      <c r="E96" s="451" t="s">
        <v>579</v>
      </c>
      <c r="F96" s="449"/>
      <c r="G96" s="451"/>
      <c r="H96" s="450"/>
      <c r="I96" s="452"/>
      <c r="J96" s="453"/>
      <c r="K96" s="453"/>
      <c r="L96" s="454"/>
      <c r="M96" s="254"/>
      <c r="N96" s="254"/>
      <c r="P96" s="455"/>
      <c r="Q96" s="456"/>
      <c r="R96" s="456"/>
      <c r="S96" s="456"/>
      <c r="T96" s="456"/>
      <c r="U96" s="457"/>
      <c r="V96" s="458"/>
      <c r="W96" s="459"/>
      <c r="X96" s="460">
        <f t="shared" si="0"/>
        <v>0</v>
      </c>
      <c r="Y96" s="461"/>
    </row>
    <row r="97" spans="1:27" ht="42.75" customHeight="1" x14ac:dyDescent="0.2">
      <c r="B97" s="252" t="s">
        <v>657</v>
      </c>
      <c r="C97" s="449" t="s">
        <v>584</v>
      </c>
      <c r="D97" s="450"/>
      <c r="E97" s="451" t="s">
        <v>579</v>
      </c>
      <c r="F97" s="449"/>
      <c r="G97" s="451"/>
      <c r="H97" s="450"/>
      <c r="I97" s="452"/>
      <c r="J97" s="453"/>
      <c r="K97" s="453"/>
      <c r="L97" s="454"/>
      <c r="M97" s="254"/>
      <c r="N97" s="254"/>
      <c r="P97" s="455"/>
      <c r="Q97" s="456"/>
      <c r="R97" s="456"/>
      <c r="S97" s="456"/>
      <c r="T97" s="456"/>
      <c r="U97" s="457"/>
      <c r="V97" s="458"/>
      <c r="W97" s="459"/>
      <c r="X97" s="460">
        <f t="shared" si="0"/>
        <v>0</v>
      </c>
      <c r="Y97" s="461"/>
    </row>
    <row r="98" spans="1:27" ht="7.5" customHeight="1" x14ac:dyDescent="0.2">
      <c r="C98" s="1"/>
      <c r="H98" s="26"/>
      <c r="P98" s="234"/>
      <c r="Q98" s="234"/>
      <c r="R98" s="234"/>
      <c r="X98" s="235"/>
      <c r="Y98" s="235"/>
      <c r="Z98" s="34"/>
      <c r="AA98" s="34"/>
    </row>
    <row r="99" spans="1:27" ht="30.75" customHeight="1" x14ac:dyDescent="0.2">
      <c r="B99" s="266"/>
      <c r="C99" s="116"/>
      <c r="D99" s="116"/>
      <c r="E99" s="116"/>
      <c r="P99" s="234"/>
      <c r="Q99" s="234"/>
      <c r="R99" s="234"/>
      <c r="U99" s="34"/>
      <c r="V99" s="34"/>
      <c r="W99" s="249" t="s">
        <v>587</v>
      </c>
      <c r="X99" s="669">
        <f>SUM(X48:Y97)</f>
        <v>0</v>
      </c>
      <c r="Y99" s="670"/>
      <c r="Z99" s="34"/>
      <c r="AA99" s="34"/>
    </row>
    <row r="100" spans="1:27" ht="7.5" customHeight="1" x14ac:dyDescent="0.2">
      <c r="C100" s="1"/>
      <c r="H100" s="26"/>
      <c r="P100" s="64"/>
      <c r="Q100" s="64"/>
      <c r="R100" s="64"/>
      <c r="Z100" s="34"/>
      <c r="AA100" s="34"/>
    </row>
    <row r="101" spans="1:27" ht="27" hidden="1" customHeight="1" x14ac:dyDescent="0.2">
      <c r="A101" s="187"/>
      <c r="B101" s="635"/>
      <c r="C101" s="635"/>
      <c r="D101" s="635"/>
      <c r="E101" s="635"/>
      <c r="F101" s="635"/>
      <c r="J101" s="34"/>
      <c r="P101" s="34"/>
      <c r="Q101" s="34"/>
      <c r="R101" s="34"/>
      <c r="S101" s="34"/>
      <c r="T101" s="34"/>
      <c r="V101" s="194"/>
      <c r="Z101" s="34"/>
      <c r="AA101" s="34"/>
    </row>
    <row r="102" spans="1:27" ht="17.25" hidden="1" customHeight="1" x14ac:dyDescent="0.2">
      <c r="A102" s="187"/>
      <c r="B102" s="34"/>
      <c r="C102" s="34"/>
      <c r="D102" s="34"/>
      <c r="E102" s="34"/>
      <c r="F102" s="34"/>
      <c r="G102" s="34"/>
      <c r="H102" s="34"/>
      <c r="I102" s="34"/>
      <c r="J102" s="34"/>
      <c r="P102" s="34"/>
      <c r="Q102" s="34"/>
      <c r="R102" s="34"/>
      <c r="S102" s="34"/>
      <c r="T102" s="34"/>
      <c r="U102" s="475"/>
      <c r="V102" s="476"/>
      <c r="W102" s="476"/>
      <c r="X102" s="65"/>
      <c r="Y102" s="66"/>
      <c r="Z102" s="34"/>
      <c r="AA102" s="34"/>
    </row>
    <row r="103" spans="1:27" ht="96.75" hidden="1" customHeight="1" x14ac:dyDescent="0.2">
      <c r="A103" s="187"/>
      <c r="B103" s="470" t="s">
        <v>564</v>
      </c>
      <c r="C103" s="471"/>
      <c r="D103" s="472"/>
      <c r="E103" s="245" t="s">
        <v>565</v>
      </c>
      <c r="F103" s="537" t="s">
        <v>555</v>
      </c>
      <c r="G103" s="538"/>
      <c r="H103" s="538"/>
      <c r="I103" s="538"/>
      <c r="J103" s="538"/>
      <c r="K103" s="538"/>
      <c r="L103" s="539"/>
      <c r="M103" s="242" t="s">
        <v>157</v>
      </c>
      <c r="N103" s="242" t="s">
        <v>658</v>
      </c>
      <c r="P103" s="473" t="s">
        <v>285</v>
      </c>
      <c r="Q103" s="532"/>
      <c r="R103" s="532"/>
      <c r="S103" s="532"/>
      <c r="T103" s="532"/>
      <c r="U103" s="474"/>
      <c r="V103" s="533" t="s">
        <v>659</v>
      </c>
      <c r="W103" s="474"/>
      <c r="X103" s="473" t="s">
        <v>299</v>
      </c>
      <c r="Y103" s="474"/>
      <c r="Z103" s="34"/>
      <c r="AA103" s="34"/>
    </row>
    <row r="104" spans="1:27" ht="43.5" hidden="1" customHeight="1" x14ac:dyDescent="0.2">
      <c r="A104" s="187"/>
      <c r="B104" s="451" t="s">
        <v>557</v>
      </c>
      <c r="C104" s="449"/>
      <c r="D104" s="450"/>
      <c r="E104" s="244"/>
      <c r="F104" s="455"/>
      <c r="G104" s="468"/>
      <c r="H104" s="468"/>
      <c r="I104" s="468"/>
      <c r="J104" s="468"/>
      <c r="K104" s="468"/>
      <c r="L104" s="469"/>
      <c r="M104" s="247"/>
      <c r="N104" s="247"/>
      <c r="P104" s="455"/>
      <c r="Q104" s="456"/>
      <c r="R104" s="456"/>
      <c r="S104" s="456"/>
      <c r="T104" s="456"/>
      <c r="U104" s="457"/>
      <c r="V104" s="462"/>
      <c r="W104" s="463"/>
      <c r="X104" s="466">
        <f>IFERROR(IF(M104="Ja",V104,V104*N104),"")</f>
        <v>0</v>
      </c>
      <c r="Y104" s="467"/>
      <c r="Z104" s="34"/>
      <c r="AA104" s="34"/>
    </row>
    <row r="105" spans="1:27" ht="15.75" hidden="1" customHeight="1" x14ac:dyDescent="0.2">
      <c r="A105" s="187"/>
      <c r="B105" s="246"/>
      <c r="C105" s="246"/>
      <c r="D105" s="246"/>
      <c r="E105" s="34"/>
      <c r="F105" s="246"/>
      <c r="G105" s="246"/>
      <c r="H105" s="246"/>
      <c r="I105" s="246"/>
      <c r="J105" s="246"/>
      <c r="K105" s="39"/>
      <c r="L105" s="39"/>
      <c r="P105" s="34"/>
      <c r="Q105" s="34"/>
      <c r="R105" s="34"/>
      <c r="S105" s="34"/>
      <c r="T105" s="34"/>
      <c r="U105" s="475"/>
      <c r="V105" s="476"/>
      <c r="W105" s="476"/>
      <c r="X105" s="65"/>
      <c r="Y105" s="66"/>
      <c r="Z105" s="34"/>
      <c r="AA105" s="34"/>
    </row>
    <row r="106" spans="1:27" ht="43.5" hidden="1" customHeight="1" x14ac:dyDescent="0.2">
      <c r="A106" s="187"/>
      <c r="B106" s="451" t="s">
        <v>558</v>
      </c>
      <c r="C106" s="449"/>
      <c r="D106" s="450"/>
      <c r="E106" s="244"/>
      <c r="F106" s="455"/>
      <c r="G106" s="468"/>
      <c r="H106" s="468"/>
      <c r="I106" s="468"/>
      <c r="J106" s="468"/>
      <c r="K106" s="468"/>
      <c r="L106" s="469"/>
      <c r="M106" s="247"/>
      <c r="N106" s="247"/>
      <c r="P106" s="455"/>
      <c r="Q106" s="456"/>
      <c r="R106" s="456"/>
      <c r="S106" s="456"/>
      <c r="T106" s="456"/>
      <c r="U106" s="457"/>
      <c r="V106" s="462"/>
      <c r="W106" s="463"/>
      <c r="X106" s="466">
        <f>IFERROR(IF(M106="Ja",V106,V106*N106),"")</f>
        <v>0</v>
      </c>
      <c r="Y106" s="467"/>
      <c r="Z106" s="34"/>
      <c r="AA106" s="34"/>
    </row>
    <row r="107" spans="1:27" ht="15.95" hidden="1" customHeight="1" x14ac:dyDescent="0.2">
      <c r="A107" s="187"/>
      <c r="B107" s="246"/>
      <c r="C107" s="246"/>
      <c r="D107" s="246"/>
      <c r="E107" s="34"/>
      <c r="F107" s="246"/>
      <c r="G107" s="246"/>
      <c r="H107" s="246"/>
      <c r="I107" s="246"/>
      <c r="J107" s="246"/>
      <c r="K107" s="39"/>
      <c r="L107" s="39"/>
      <c r="P107" s="34"/>
      <c r="Q107" s="34"/>
      <c r="R107" s="34"/>
      <c r="S107" s="34"/>
      <c r="T107" s="34"/>
      <c r="U107" s="475"/>
      <c r="V107" s="476"/>
      <c r="W107" s="476"/>
      <c r="X107" s="65"/>
      <c r="Y107" s="66"/>
      <c r="Z107" s="34"/>
      <c r="AA107" s="34"/>
    </row>
    <row r="108" spans="1:27" ht="43.5" hidden="1" customHeight="1" x14ac:dyDescent="0.2">
      <c r="A108" s="187"/>
      <c r="B108" s="451" t="s">
        <v>559</v>
      </c>
      <c r="C108" s="449"/>
      <c r="D108" s="450"/>
      <c r="E108" s="244"/>
      <c r="F108" s="455"/>
      <c r="G108" s="468"/>
      <c r="H108" s="468"/>
      <c r="I108" s="468"/>
      <c r="J108" s="468"/>
      <c r="K108" s="468"/>
      <c r="L108" s="469"/>
      <c r="M108" s="247"/>
      <c r="N108" s="247"/>
      <c r="P108" s="455"/>
      <c r="Q108" s="456"/>
      <c r="R108" s="456"/>
      <c r="S108" s="456"/>
      <c r="T108" s="456"/>
      <c r="U108" s="457"/>
      <c r="V108" s="462"/>
      <c r="W108" s="463"/>
      <c r="X108" s="466">
        <f>IFERROR(IF(M108="Ja",V108,V108*N108),"")</f>
        <v>0</v>
      </c>
      <c r="Y108" s="467"/>
      <c r="Z108" s="34"/>
      <c r="AA108" s="34"/>
    </row>
    <row r="109" spans="1:27" ht="15.95" hidden="1" customHeight="1" x14ac:dyDescent="0.2">
      <c r="A109" s="187"/>
      <c r="B109" s="246"/>
      <c r="C109" s="246"/>
      <c r="D109" s="246"/>
      <c r="E109" s="34"/>
      <c r="F109" s="246"/>
      <c r="G109" s="246"/>
      <c r="H109" s="246"/>
      <c r="I109" s="246"/>
      <c r="J109" s="246"/>
      <c r="K109" s="39"/>
      <c r="L109" s="39"/>
      <c r="P109" s="34"/>
      <c r="Q109" s="34"/>
      <c r="R109" s="34"/>
      <c r="S109" s="34"/>
      <c r="T109" s="34"/>
      <c r="U109" s="475"/>
      <c r="V109" s="476"/>
      <c r="W109" s="476"/>
      <c r="X109" s="65"/>
      <c r="Y109" s="66"/>
      <c r="Z109" s="34"/>
      <c r="AA109" s="34"/>
    </row>
    <row r="110" spans="1:27" ht="43.5" hidden="1" customHeight="1" x14ac:dyDescent="0.2">
      <c r="A110" s="187"/>
      <c r="B110" s="451" t="s">
        <v>560</v>
      </c>
      <c r="C110" s="449"/>
      <c r="D110" s="450"/>
      <c r="E110" s="244"/>
      <c r="F110" s="455"/>
      <c r="G110" s="468"/>
      <c r="H110" s="468"/>
      <c r="I110" s="468"/>
      <c r="J110" s="468"/>
      <c r="K110" s="468"/>
      <c r="L110" s="469"/>
      <c r="M110" s="247"/>
      <c r="N110" s="247"/>
      <c r="P110" s="455"/>
      <c r="Q110" s="456"/>
      <c r="R110" s="456"/>
      <c r="S110" s="456"/>
      <c r="T110" s="456"/>
      <c r="U110" s="457"/>
      <c r="V110" s="462"/>
      <c r="W110" s="463"/>
      <c r="X110" s="466">
        <f>IFERROR(IF(M110="Ja",V110,V110*N110),"")</f>
        <v>0</v>
      </c>
      <c r="Y110" s="467"/>
      <c r="Z110" s="34"/>
      <c r="AA110" s="34"/>
    </row>
    <row r="111" spans="1:27" ht="15.95" hidden="1" customHeight="1" x14ac:dyDescent="0.2">
      <c r="A111" s="187"/>
      <c r="B111" s="246"/>
      <c r="C111" s="246"/>
      <c r="D111" s="246"/>
      <c r="E111" s="34"/>
      <c r="F111" s="246"/>
      <c r="G111" s="246"/>
      <c r="H111" s="246"/>
      <c r="I111" s="246"/>
      <c r="J111" s="246"/>
      <c r="K111" s="39"/>
      <c r="L111" s="39"/>
      <c r="P111" s="34"/>
      <c r="Q111" s="34"/>
      <c r="R111" s="34"/>
      <c r="S111" s="34"/>
      <c r="T111" s="34"/>
      <c r="U111" s="528"/>
      <c r="V111" s="529"/>
      <c r="W111" s="529"/>
      <c r="X111" s="65"/>
      <c r="Y111" s="66"/>
      <c r="Z111" s="34"/>
      <c r="AA111" s="34"/>
    </row>
    <row r="112" spans="1:27" ht="43.5" hidden="1" customHeight="1" x14ac:dyDescent="0.2">
      <c r="A112" s="187"/>
      <c r="B112" s="451" t="s">
        <v>561</v>
      </c>
      <c r="C112" s="449"/>
      <c r="D112" s="450"/>
      <c r="E112" s="244"/>
      <c r="F112" s="455"/>
      <c r="G112" s="468"/>
      <c r="H112" s="468"/>
      <c r="I112" s="468"/>
      <c r="J112" s="468"/>
      <c r="K112" s="468"/>
      <c r="L112" s="469"/>
      <c r="M112" s="247"/>
      <c r="N112" s="247"/>
      <c r="P112" s="455"/>
      <c r="Q112" s="456"/>
      <c r="R112" s="456"/>
      <c r="S112" s="456"/>
      <c r="T112" s="456"/>
      <c r="U112" s="457"/>
      <c r="V112" s="462"/>
      <c r="W112" s="463"/>
      <c r="X112" s="466">
        <f>IFERROR(IF(M112="Ja",V112,V112*N112),"")</f>
        <v>0</v>
      </c>
      <c r="Y112" s="467"/>
      <c r="Z112" s="34"/>
      <c r="AA112" s="34"/>
    </row>
    <row r="113" spans="1:44" ht="15.95" hidden="1" customHeight="1" x14ac:dyDescent="0.2">
      <c r="A113" s="187"/>
      <c r="B113" s="246"/>
      <c r="C113" s="246"/>
      <c r="D113" s="246"/>
      <c r="E113" s="34"/>
      <c r="F113" s="246"/>
      <c r="G113" s="246"/>
      <c r="H113" s="246"/>
      <c r="I113" s="246"/>
      <c r="J113" s="246"/>
      <c r="K113" s="39"/>
      <c r="L113" s="39"/>
      <c r="P113" s="34"/>
      <c r="Q113" s="34"/>
      <c r="R113" s="34"/>
      <c r="S113" s="34"/>
      <c r="T113" s="34"/>
      <c r="U113" s="475"/>
      <c r="V113" s="476"/>
      <c r="W113" s="476"/>
      <c r="X113" s="65"/>
      <c r="Y113" s="66"/>
      <c r="Z113" s="34"/>
      <c r="AA113" s="34"/>
    </row>
    <row r="114" spans="1:44" ht="43.5" hidden="1" customHeight="1" x14ac:dyDescent="0.2">
      <c r="A114" s="187"/>
      <c r="B114" s="451" t="s">
        <v>562</v>
      </c>
      <c r="C114" s="449"/>
      <c r="D114" s="450"/>
      <c r="E114" s="244"/>
      <c r="F114" s="455"/>
      <c r="G114" s="468"/>
      <c r="H114" s="468"/>
      <c r="I114" s="468"/>
      <c r="J114" s="468"/>
      <c r="K114" s="468"/>
      <c r="L114" s="469"/>
      <c r="M114" s="247"/>
      <c r="N114" s="247"/>
      <c r="P114" s="455"/>
      <c r="Q114" s="456"/>
      <c r="R114" s="456"/>
      <c r="S114" s="456"/>
      <c r="T114" s="456"/>
      <c r="U114" s="457"/>
      <c r="V114" s="462"/>
      <c r="W114" s="463"/>
      <c r="X114" s="466">
        <f>IFERROR(IF(M114="Ja",V114,V114*N114),"")</f>
        <v>0</v>
      </c>
      <c r="Y114" s="467"/>
      <c r="Z114" s="34"/>
      <c r="AA114" s="34"/>
    </row>
    <row r="115" spans="1:44" ht="15.95" hidden="1" customHeight="1" x14ac:dyDescent="0.2">
      <c r="A115" s="187"/>
      <c r="B115" s="246"/>
      <c r="C115" s="246"/>
      <c r="D115" s="246"/>
      <c r="E115" s="34"/>
      <c r="F115" s="246"/>
      <c r="G115" s="246"/>
      <c r="H115" s="246"/>
      <c r="I115" s="246"/>
      <c r="J115" s="246"/>
      <c r="K115" s="39"/>
      <c r="L115" s="39"/>
      <c r="P115" s="34"/>
      <c r="Q115" s="34"/>
      <c r="R115" s="34"/>
      <c r="S115" s="34"/>
      <c r="T115" s="34"/>
      <c r="U115" s="475"/>
      <c r="V115" s="476"/>
      <c r="W115" s="476"/>
      <c r="X115" s="65"/>
      <c r="Y115" s="66"/>
      <c r="Z115" s="34"/>
      <c r="AA115" s="34"/>
    </row>
    <row r="116" spans="1:44" ht="43.5" hidden="1" customHeight="1" x14ac:dyDescent="0.2">
      <c r="A116" s="187"/>
      <c r="B116" s="451" t="s">
        <v>563</v>
      </c>
      <c r="C116" s="449"/>
      <c r="D116" s="450"/>
      <c r="E116" s="244"/>
      <c r="F116" s="455"/>
      <c r="G116" s="468"/>
      <c r="H116" s="468"/>
      <c r="I116" s="468"/>
      <c r="J116" s="468"/>
      <c r="K116" s="468"/>
      <c r="L116" s="469"/>
      <c r="M116" s="247"/>
      <c r="N116" s="247"/>
      <c r="P116" s="455"/>
      <c r="Q116" s="456"/>
      <c r="R116" s="456"/>
      <c r="S116" s="456"/>
      <c r="T116" s="456"/>
      <c r="U116" s="457"/>
      <c r="V116" s="462"/>
      <c r="W116" s="463"/>
      <c r="X116" s="466">
        <f>IFERROR(IF(M116="Ja",V116,V116*N116),"")</f>
        <v>0</v>
      </c>
      <c r="Y116" s="467"/>
      <c r="Z116" s="34"/>
      <c r="AA116" s="34"/>
    </row>
    <row r="117" spans="1:44" ht="17.25" hidden="1" customHeight="1" x14ac:dyDescent="0.2">
      <c r="A117" s="187"/>
      <c r="B117" s="34"/>
      <c r="C117" s="34"/>
      <c r="D117" s="34"/>
      <c r="E117" s="34"/>
      <c r="F117" s="34"/>
      <c r="G117" s="34"/>
      <c r="H117" s="34"/>
      <c r="I117" s="34"/>
      <c r="J117" s="34"/>
      <c r="P117" s="34"/>
      <c r="Q117" s="34"/>
      <c r="R117" s="34"/>
      <c r="S117" s="232"/>
      <c r="T117" s="232"/>
      <c r="U117" s="638"/>
      <c r="V117" s="638"/>
      <c r="W117" s="638"/>
      <c r="X117" s="65"/>
      <c r="Y117" s="248"/>
      <c r="Z117" s="232"/>
      <c r="AA117" s="34"/>
    </row>
    <row r="118" spans="1:44" ht="30.75" hidden="1" customHeight="1" x14ac:dyDescent="0.2">
      <c r="A118" s="187"/>
      <c r="B118" s="34"/>
      <c r="C118" s="34"/>
      <c r="D118" s="34"/>
      <c r="E118" s="34"/>
      <c r="F118" s="34"/>
      <c r="G118" s="34"/>
      <c r="H118" s="34"/>
      <c r="I118" s="34"/>
      <c r="J118" s="34"/>
      <c r="P118" s="34"/>
      <c r="Q118" s="34"/>
      <c r="R118" s="34"/>
      <c r="S118" s="232"/>
      <c r="T118" s="232"/>
      <c r="W118" s="249" t="s">
        <v>566</v>
      </c>
      <c r="X118" s="464">
        <f>SUM(X104:Y116)</f>
        <v>0</v>
      </c>
      <c r="Y118" s="465"/>
      <c r="Z118" s="232"/>
      <c r="AA118" s="34"/>
    </row>
    <row r="119" spans="1:44" ht="13.5" hidden="1" customHeight="1" x14ac:dyDescent="0.2">
      <c r="A119" s="187"/>
      <c r="B119" s="34"/>
      <c r="C119" s="34"/>
      <c r="D119" s="34"/>
      <c r="E119" s="34"/>
      <c r="F119" s="34"/>
      <c r="G119" s="34"/>
      <c r="H119" s="34"/>
      <c r="I119" s="34"/>
      <c r="J119" s="34"/>
      <c r="P119" s="34"/>
      <c r="Q119" s="34"/>
      <c r="R119" s="34"/>
      <c r="S119" s="232"/>
      <c r="T119" s="232"/>
      <c r="X119" s="65"/>
      <c r="Y119" s="248"/>
      <c r="Z119" s="232"/>
      <c r="AA119" s="34"/>
    </row>
    <row r="120" spans="1:44" ht="32.25" customHeight="1" x14ac:dyDescent="0.2">
      <c r="A120" s="187"/>
      <c r="B120" s="34"/>
      <c r="C120" s="34"/>
      <c r="D120" s="34"/>
      <c r="E120" s="34"/>
      <c r="F120" s="34"/>
      <c r="G120" s="34"/>
      <c r="H120" s="34"/>
      <c r="I120" s="34"/>
      <c r="J120" s="34"/>
      <c r="P120" s="34"/>
      <c r="Q120" s="34"/>
      <c r="R120" s="34"/>
      <c r="S120" s="232"/>
      <c r="T120" s="232"/>
      <c r="W120" s="65" t="s">
        <v>100</v>
      </c>
      <c r="X120" s="464">
        <f>X99</f>
        <v>0</v>
      </c>
      <c r="Y120" s="465"/>
      <c r="Z120" s="232"/>
      <c r="AA120" s="34"/>
    </row>
    <row r="121" spans="1:44" ht="32.25" customHeight="1" x14ac:dyDescent="0.2">
      <c r="A121" s="187"/>
      <c r="B121" s="34"/>
      <c r="C121" s="34"/>
      <c r="D121" s="34"/>
      <c r="E121" s="34"/>
      <c r="F121" s="34"/>
      <c r="G121" s="34"/>
      <c r="H121" s="34"/>
      <c r="I121" s="34"/>
      <c r="J121" s="34"/>
      <c r="P121" s="34"/>
      <c r="Q121" s="34"/>
      <c r="R121" s="34"/>
      <c r="S121" s="232"/>
      <c r="T121" s="232"/>
      <c r="Z121" s="232"/>
      <c r="AA121" s="34"/>
    </row>
    <row r="122" spans="1:44" ht="19.5" customHeight="1" x14ac:dyDescent="0.2">
      <c r="B122" s="50" t="s">
        <v>154</v>
      </c>
      <c r="F122" s="45"/>
      <c r="K122" s="50"/>
      <c r="N122" s="45"/>
      <c r="AF122" s="55"/>
      <c r="AG122" s="55"/>
      <c r="AH122" s="55"/>
      <c r="AI122" s="55"/>
      <c r="AJ122" s="55"/>
      <c r="AK122" s="55"/>
      <c r="AL122" s="55"/>
      <c r="AM122" s="55"/>
      <c r="AN122" s="55"/>
      <c r="AO122" s="55"/>
      <c r="AP122" s="55"/>
      <c r="AQ122" s="55"/>
      <c r="AR122" s="55"/>
    </row>
    <row r="123" spans="1:44" ht="28.5" customHeight="1" x14ac:dyDescent="0.2">
      <c r="A123" s="187"/>
      <c r="B123" s="634" t="s">
        <v>306</v>
      </c>
      <c r="C123" s="634"/>
      <c r="D123" s="634"/>
      <c r="E123" s="634"/>
      <c r="F123" s="634"/>
      <c r="G123" s="634"/>
      <c r="H123" s="634"/>
      <c r="I123" s="634"/>
      <c r="J123" s="634"/>
      <c r="M123" s="227"/>
      <c r="N123" s="39"/>
      <c r="P123" s="34"/>
      <c r="Q123" s="34"/>
      <c r="R123" s="34"/>
      <c r="S123" s="232"/>
      <c r="T123" s="232"/>
      <c r="U123" s="232"/>
      <c r="V123" s="232"/>
      <c r="W123" s="232"/>
      <c r="X123" s="65"/>
      <c r="Y123" s="248"/>
      <c r="Z123" s="232"/>
      <c r="AA123" s="34"/>
    </row>
    <row r="124" spans="1:44" ht="24.75" hidden="1" customHeight="1" x14ac:dyDescent="0.2">
      <c r="A124" s="191"/>
      <c r="B124" s="512" t="s">
        <v>292</v>
      </c>
      <c r="C124" s="513"/>
      <c r="D124" s="513"/>
      <c r="E124" s="513"/>
      <c r="F124" s="513"/>
      <c r="G124" s="513"/>
      <c r="H124" s="513"/>
      <c r="I124" s="513"/>
      <c r="J124" s="514"/>
      <c r="K124" s="45" t="s">
        <v>301</v>
      </c>
      <c r="L124" s="39"/>
      <c r="M124" s="39"/>
      <c r="N124" s="39"/>
      <c r="P124" s="34"/>
      <c r="Q124" s="34"/>
      <c r="R124" s="34"/>
      <c r="S124" s="34"/>
      <c r="T124" s="34"/>
      <c r="U124" s="34"/>
      <c r="V124" s="34"/>
      <c r="W124" s="34"/>
      <c r="X124" s="65"/>
      <c r="Y124" s="66"/>
      <c r="Z124" s="34"/>
      <c r="AA124" s="34"/>
    </row>
    <row r="125" spans="1:44" ht="17.25" customHeight="1" x14ac:dyDescent="0.2">
      <c r="A125" s="187">
        <v>1</v>
      </c>
      <c r="B125" s="35"/>
      <c r="C125" s="35"/>
      <c r="D125" s="35"/>
      <c r="E125" s="35"/>
      <c r="F125" s="10"/>
      <c r="G125" s="35"/>
      <c r="H125" s="35"/>
      <c r="I125" s="35"/>
      <c r="J125" s="34"/>
      <c r="P125" s="34"/>
      <c r="Q125" s="34"/>
      <c r="R125" s="34"/>
      <c r="S125" s="34"/>
      <c r="T125" s="34"/>
      <c r="V125" s="34"/>
      <c r="W125" s="34"/>
      <c r="X125" s="65"/>
      <c r="Y125" s="66"/>
      <c r="Z125" s="34"/>
      <c r="AA125" s="34"/>
    </row>
    <row r="126" spans="1:44" ht="17.25" customHeight="1" x14ac:dyDescent="0.2">
      <c r="A126" s="187">
        <v>1</v>
      </c>
      <c r="E126" s="511"/>
      <c r="F126" s="511"/>
      <c r="G126" s="511"/>
      <c r="H126" s="511"/>
      <c r="I126" s="511"/>
      <c r="J126" s="34"/>
      <c r="K126" s="45"/>
      <c r="P126" s="34"/>
      <c r="Q126" s="34"/>
      <c r="R126" s="34"/>
      <c r="S126" s="34"/>
      <c r="T126" s="34"/>
      <c r="U126" s="34"/>
      <c r="V126" s="34"/>
      <c r="W126" s="34"/>
      <c r="X126" s="65"/>
      <c r="Y126" s="66"/>
      <c r="AA126" s="34"/>
      <c r="AB126" s="34"/>
    </row>
    <row r="127" spans="1:44" ht="8.25" customHeight="1" x14ac:dyDescent="0.2">
      <c r="A127" s="187">
        <v>1</v>
      </c>
      <c r="J127" s="34"/>
      <c r="P127" s="34"/>
      <c r="Q127" s="34"/>
      <c r="R127" s="34"/>
      <c r="S127" s="34"/>
      <c r="T127" s="34"/>
      <c r="U127" s="34"/>
      <c r="V127" s="34"/>
      <c r="W127" s="34"/>
      <c r="X127" s="65"/>
      <c r="Y127" s="66"/>
      <c r="AA127" s="34"/>
      <c r="AB127" s="34"/>
    </row>
    <row r="128" spans="1:44" ht="45.75" customHeight="1" x14ac:dyDescent="0.2">
      <c r="A128" s="187">
        <v>1</v>
      </c>
      <c r="B128" s="363" t="s">
        <v>721</v>
      </c>
      <c r="C128" s="62"/>
      <c r="D128" s="62"/>
      <c r="L128" s="439" t="s">
        <v>733</v>
      </c>
      <c r="M128" s="440"/>
      <c r="N128" s="441"/>
      <c r="P128" s="34"/>
      <c r="Q128" s="34"/>
      <c r="R128" s="34"/>
      <c r="S128" s="34"/>
      <c r="T128" s="34"/>
      <c r="U128" s="34"/>
      <c r="V128" s="34"/>
      <c r="W128" s="34"/>
      <c r="X128" s="65"/>
      <c r="Y128" s="66"/>
      <c r="Z128" s="34"/>
      <c r="AA128" s="34"/>
    </row>
    <row r="129" spans="1:34" ht="45.75" customHeight="1" x14ac:dyDescent="0.2">
      <c r="A129" s="187">
        <v>1</v>
      </c>
      <c r="B129" s="507" t="s">
        <v>722</v>
      </c>
      <c r="C129" s="508"/>
      <c r="D129" s="508"/>
      <c r="E129" s="508"/>
      <c r="F129" s="508"/>
      <c r="G129" s="508"/>
      <c r="H129" s="508"/>
      <c r="I129" s="508"/>
      <c r="J129" s="508"/>
      <c r="L129" s="442"/>
      <c r="M129" s="376"/>
      <c r="N129" s="443"/>
      <c r="P129" s="34"/>
      <c r="Q129" s="34"/>
      <c r="R129" s="34"/>
      <c r="S129" s="34"/>
      <c r="T129" s="34"/>
      <c r="U129" s="34"/>
      <c r="V129" s="34"/>
      <c r="W129" s="34"/>
      <c r="X129" s="65"/>
      <c r="Y129" s="66"/>
      <c r="Z129" s="34"/>
      <c r="AA129" s="34"/>
    </row>
    <row r="130" spans="1:34" ht="18.75" customHeight="1" x14ac:dyDescent="0.2">
      <c r="A130" s="187"/>
      <c r="B130" s="523" t="s">
        <v>300</v>
      </c>
      <c r="C130" s="524"/>
      <c r="D130" s="524"/>
      <c r="E130" s="524"/>
      <c r="F130" s="524"/>
      <c r="G130" s="524"/>
      <c r="H130" s="524"/>
      <c r="I130" s="524"/>
      <c r="J130" s="524"/>
      <c r="L130" s="444"/>
      <c r="M130" s="445"/>
      <c r="N130" s="446"/>
      <c r="O130" s="110"/>
      <c r="P130" s="110"/>
      <c r="Q130" s="34"/>
      <c r="R130" s="34"/>
      <c r="S130" s="34"/>
      <c r="T130" s="34"/>
      <c r="U130" s="34"/>
      <c r="V130" s="34"/>
      <c r="W130" s="34"/>
      <c r="X130" s="65"/>
      <c r="Y130" s="66"/>
      <c r="Z130" s="34"/>
      <c r="AA130" s="34"/>
    </row>
    <row r="131" spans="1:34" ht="25.5" customHeight="1" x14ac:dyDescent="0.2">
      <c r="A131" s="187"/>
      <c r="B131" s="515" t="s">
        <v>304</v>
      </c>
      <c r="C131" s="516"/>
      <c r="D131" s="516"/>
      <c r="E131" s="516"/>
      <c r="F131" s="516"/>
      <c r="G131" s="516"/>
      <c r="H131" s="516"/>
      <c r="I131" s="516"/>
      <c r="J131" s="517"/>
      <c r="L131" s="54"/>
      <c r="M131" s="54"/>
      <c r="N131" s="54"/>
      <c r="O131" s="110"/>
      <c r="P131" s="110"/>
      <c r="Q131" s="34"/>
      <c r="R131" s="34"/>
      <c r="S131" s="34"/>
      <c r="T131" s="34"/>
      <c r="U131" s="34"/>
      <c r="V131" s="34"/>
      <c r="W131" s="34"/>
      <c r="X131" s="65"/>
      <c r="Y131" s="66"/>
      <c r="Z131" s="34"/>
      <c r="AA131" s="34"/>
    </row>
    <row r="132" spans="1:34" ht="17.25" customHeight="1" x14ac:dyDescent="0.2">
      <c r="A132" s="187"/>
      <c r="B132" s="518"/>
      <c r="C132" s="519"/>
      <c r="D132" s="519"/>
      <c r="E132" s="519"/>
      <c r="F132" s="519"/>
      <c r="G132" s="519"/>
      <c r="H132" s="519"/>
      <c r="I132" s="519"/>
      <c r="J132" s="520"/>
      <c r="K132" s="509"/>
      <c r="L132" s="658"/>
      <c r="M132" s="622"/>
      <c r="N132" s="622"/>
      <c r="P132" s="34"/>
      <c r="Q132" s="34"/>
      <c r="R132" s="34"/>
      <c r="S132" s="34"/>
      <c r="T132" s="34"/>
      <c r="U132" s="34"/>
      <c r="V132" s="34"/>
      <c r="W132" s="34"/>
      <c r="X132" s="65"/>
      <c r="Y132" s="66"/>
      <c r="Z132" s="34"/>
      <c r="AA132" s="34"/>
    </row>
    <row r="133" spans="1:34" ht="17.25" customHeight="1" x14ac:dyDescent="0.2">
      <c r="A133" s="187"/>
      <c r="B133" s="228"/>
      <c r="K133" s="509"/>
      <c r="L133" s="658"/>
      <c r="M133" s="622"/>
      <c r="N133" s="622"/>
      <c r="P133" s="34"/>
      <c r="Q133" s="34"/>
      <c r="R133" s="34"/>
      <c r="S133" s="34"/>
      <c r="T133" s="34"/>
      <c r="U133" s="34"/>
      <c r="V133" s="34"/>
      <c r="W133" s="34"/>
      <c r="X133" s="65"/>
      <c r="Y133" s="66"/>
      <c r="Z133" s="34"/>
      <c r="AA133" s="34"/>
    </row>
    <row r="134" spans="1:34" ht="20.25" customHeight="1" x14ac:dyDescent="0.2">
      <c r="A134" s="187"/>
      <c r="B134" s="503" t="s">
        <v>155</v>
      </c>
      <c r="C134" s="503"/>
      <c r="D134" s="503"/>
      <c r="E134" s="503"/>
      <c r="F134" s="503"/>
      <c r="G134" s="45"/>
      <c r="J134" s="34"/>
      <c r="K134" s="509"/>
      <c r="L134" s="622"/>
      <c r="M134" s="622"/>
      <c r="N134" s="622"/>
      <c r="P134" s="50" t="s">
        <v>33</v>
      </c>
      <c r="X134" s="65"/>
      <c r="Y134" s="66"/>
      <c r="Z134" s="34"/>
      <c r="AA134" s="34"/>
    </row>
    <row r="135" spans="1:34" ht="15.75" customHeight="1" x14ac:dyDescent="0.2">
      <c r="A135" s="187"/>
      <c r="B135" s="667" t="s">
        <v>289</v>
      </c>
      <c r="C135" s="667"/>
      <c r="D135" s="667"/>
      <c r="E135" s="668"/>
      <c r="F135" s="196"/>
      <c r="G135" s="10"/>
      <c r="H135" s="10"/>
      <c r="I135" s="10"/>
      <c r="J135" s="34"/>
      <c r="K135" s="510"/>
      <c r="L135" s="197"/>
      <c r="M135" s="195"/>
      <c r="N135" s="193"/>
      <c r="P135" s="30"/>
      <c r="X135" s="65"/>
      <c r="Y135" s="66"/>
      <c r="Z135" s="34"/>
      <c r="AA135" s="34"/>
    </row>
    <row r="136" spans="1:34" ht="99" customHeight="1" x14ac:dyDescent="0.2">
      <c r="A136" s="187"/>
      <c r="B136" s="632" t="s">
        <v>576</v>
      </c>
      <c r="C136" s="633"/>
      <c r="D136" s="504" t="s">
        <v>549</v>
      </c>
      <c r="E136" s="505"/>
      <c r="F136" s="505"/>
      <c r="G136" s="506"/>
      <c r="H136" s="504" t="s">
        <v>291</v>
      </c>
      <c r="I136" s="636"/>
      <c r="J136" s="636"/>
      <c r="K136" s="636"/>
      <c r="L136" s="636"/>
      <c r="M136" s="636"/>
      <c r="N136" s="637"/>
      <c r="P136" s="233" t="s">
        <v>548</v>
      </c>
      <c r="Q136" s="659" t="s">
        <v>547</v>
      </c>
      <c r="R136" s="660"/>
      <c r="S136" s="660"/>
      <c r="T136" s="660"/>
      <c r="U136" s="660"/>
      <c r="V136" s="660"/>
      <c r="W136" s="660"/>
      <c r="X136" s="661"/>
      <c r="Y136" s="108"/>
      <c r="Z136" s="107"/>
      <c r="AA136" s="109"/>
      <c r="AB136" s="109"/>
    </row>
    <row r="137" spans="1:34" ht="42.75" customHeight="1" x14ac:dyDescent="0.2">
      <c r="A137" s="187"/>
      <c r="B137" s="521" t="s">
        <v>612</v>
      </c>
      <c r="C137" s="522"/>
      <c r="D137" s="525"/>
      <c r="E137" s="526"/>
      <c r="F137" s="526"/>
      <c r="G137" s="527"/>
      <c r="H137" s="664"/>
      <c r="I137" s="665"/>
      <c r="J137" s="665"/>
      <c r="K137" s="665"/>
      <c r="L137" s="665"/>
      <c r="M137" s="665"/>
      <c r="N137" s="666"/>
      <c r="O137" s="71"/>
      <c r="P137" s="268"/>
      <c r="Q137" s="662"/>
      <c r="R137" s="662"/>
      <c r="S137" s="662"/>
      <c r="T137" s="662"/>
      <c r="U137" s="662"/>
      <c r="V137" s="662"/>
      <c r="W137" s="662"/>
      <c r="X137" s="663"/>
      <c r="Y137" s="71"/>
      <c r="Z137" s="71"/>
      <c r="AA137" s="71" t="b">
        <f>IF(OR(LEFT(B137,4)="Välj",B137=""),FALSE,TRUE)</f>
        <v>0</v>
      </c>
      <c r="AB137" s="71" t="b">
        <f>IF(P137&lt;&gt;"",TRUE,FALSE)</f>
        <v>0</v>
      </c>
      <c r="AH137" s="62" t="b">
        <f>IF(AND(AA137=TRUE,AB137=TRUE),FALSE,IF(AND(AA137=FALSE,AB137=FALSE),FALSE,TRUE))</f>
        <v>0</v>
      </c>
    </row>
    <row r="138" spans="1:34" ht="42.75" customHeight="1" x14ac:dyDescent="0.2">
      <c r="A138" s="187"/>
      <c r="B138" s="521" t="s">
        <v>612</v>
      </c>
      <c r="C138" s="522"/>
      <c r="D138" s="525"/>
      <c r="E138" s="526"/>
      <c r="F138" s="526"/>
      <c r="G138" s="527"/>
      <c r="H138" s="664"/>
      <c r="I138" s="665"/>
      <c r="J138" s="665"/>
      <c r="K138" s="665"/>
      <c r="L138" s="665"/>
      <c r="M138" s="665"/>
      <c r="N138" s="666"/>
      <c r="O138" s="71"/>
      <c r="P138" s="268"/>
      <c r="Q138" s="662"/>
      <c r="R138" s="662"/>
      <c r="S138" s="662"/>
      <c r="T138" s="662"/>
      <c r="U138" s="662"/>
      <c r="V138" s="662"/>
      <c r="W138" s="662"/>
      <c r="X138" s="663"/>
      <c r="Y138" s="71"/>
      <c r="Z138" s="71"/>
      <c r="AA138" s="71" t="b">
        <f t="shared" ref="AA138:AA161" si="1">IF(OR(LEFT(B138,4)="Välj",B138=""),FALSE,TRUE)</f>
        <v>0</v>
      </c>
      <c r="AB138" s="71" t="b">
        <f t="shared" ref="AB138:AB161" si="2">IF(P138&lt;&gt;"",TRUE,FALSE)</f>
        <v>0</v>
      </c>
      <c r="AH138" s="62" t="b">
        <f t="shared" ref="AH138:AH161" si="3">IF(AND(AA138=TRUE,AB138=TRUE),FALSE,IF(AND(AA138=FALSE,AB138=FALSE),FALSE,TRUE))</f>
        <v>0</v>
      </c>
    </row>
    <row r="139" spans="1:34" ht="42.75" customHeight="1" x14ac:dyDescent="0.2">
      <c r="A139" s="187"/>
      <c r="B139" s="521" t="s">
        <v>612</v>
      </c>
      <c r="C139" s="522"/>
      <c r="D139" s="525"/>
      <c r="E139" s="526"/>
      <c r="F139" s="526"/>
      <c r="G139" s="527"/>
      <c r="H139" s="664"/>
      <c r="I139" s="665"/>
      <c r="J139" s="665"/>
      <c r="K139" s="665"/>
      <c r="L139" s="665"/>
      <c r="M139" s="665"/>
      <c r="N139" s="666"/>
      <c r="O139" s="71"/>
      <c r="P139" s="268"/>
      <c r="Q139" s="662"/>
      <c r="R139" s="662"/>
      <c r="S139" s="662"/>
      <c r="T139" s="662"/>
      <c r="U139" s="662"/>
      <c r="V139" s="662"/>
      <c r="W139" s="662"/>
      <c r="X139" s="663"/>
      <c r="Y139" s="71"/>
      <c r="Z139" s="71"/>
      <c r="AA139" s="71" t="b">
        <f t="shared" si="1"/>
        <v>0</v>
      </c>
      <c r="AB139" s="71" t="b">
        <f t="shared" si="2"/>
        <v>0</v>
      </c>
      <c r="AH139" s="62" t="b">
        <f t="shared" si="3"/>
        <v>0</v>
      </c>
    </row>
    <row r="140" spans="1:34" ht="42.75" customHeight="1" x14ac:dyDescent="0.2">
      <c r="A140" s="187"/>
      <c r="B140" s="521" t="s">
        <v>612</v>
      </c>
      <c r="C140" s="522"/>
      <c r="D140" s="525"/>
      <c r="E140" s="526"/>
      <c r="F140" s="526"/>
      <c r="G140" s="527"/>
      <c r="H140" s="664"/>
      <c r="I140" s="665"/>
      <c r="J140" s="665"/>
      <c r="K140" s="665"/>
      <c r="L140" s="665"/>
      <c r="M140" s="665"/>
      <c r="N140" s="666"/>
      <c r="O140" s="71"/>
      <c r="P140" s="268"/>
      <c r="Q140" s="662"/>
      <c r="R140" s="662"/>
      <c r="S140" s="662"/>
      <c r="T140" s="662"/>
      <c r="U140" s="662"/>
      <c r="V140" s="662"/>
      <c r="W140" s="662"/>
      <c r="X140" s="663"/>
      <c r="Y140" s="71"/>
      <c r="Z140" s="71"/>
      <c r="AA140" s="71" t="b">
        <f t="shared" si="1"/>
        <v>0</v>
      </c>
      <c r="AB140" s="71" t="b">
        <f t="shared" si="2"/>
        <v>0</v>
      </c>
      <c r="AH140" s="62" t="b">
        <f t="shared" si="3"/>
        <v>0</v>
      </c>
    </row>
    <row r="141" spans="1:34" ht="42.75" customHeight="1" x14ac:dyDescent="0.2">
      <c r="A141" s="187"/>
      <c r="B141" s="521" t="s">
        <v>612</v>
      </c>
      <c r="C141" s="522"/>
      <c r="D141" s="525"/>
      <c r="E141" s="526"/>
      <c r="F141" s="526"/>
      <c r="G141" s="527"/>
      <c r="H141" s="664"/>
      <c r="I141" s="665"/>
      <c r="J141" s="665"/>
      <c r="K141" s="665"/>
      <c r="L141" s="665"/>
      <c r="M141" s="665"/>
      <c r="N141" s="666"/>
      <c r="O141" s="71"/>
      <c r="P141" s="268"/>
      <c r="Q141" s="662"/>
      <c r="R141" s="662"/>
      <c r="S141" s="662"/>
      <c r="T141" s="662"/>
      <c r="U141" s="662"/>
      <c r="V141" s="662"/>
      <c r="W141" s="662"/>
      <c r="X141" s="663"/>
      <c r="Y141" s="71"/>
      <c r="Z141" s="71"/>
      <c r="AA141" s="71" t="b">
        <f t="shared" si="1"/>
        <v>0</v>
      </c>
      <c r="AB141" s="71" t="b">
        <f t="shared" si="2"/>
        <v>0</v>
      </c>
      <c r="AH141" s="62" t="b">
        <f t="shared" si="3"/>
        <v>0</v>
      </c>
    </row>
    <row r="142" spans="1:34" ht="42.75" customHeight="1" x14ac:dyDescent="0.2">
      <c r="A142" s="187"/>
      <c r="B142" s="521" t="s">
        <v>612</v>
      </c>
      <c r="C142" s="522"/>
      <c r="D142" s="525"/>
      <c r="E142" s="526"/>
      <c r="F142" s="526"/>
      <c r="G142" s="527"/>
      <c r="H142" s="664"/>
      <c r="I142" s="665"/>
      <c r="J142" s="665"/>
      <c r="K142" s="665"/>
      <c r="L142" s="665"/>
      <c r="M142" s="665"/>
      <c r="N142" s="666"/>
      <c r="O142" s="210"/>
      <c r="P142" s="268"/>
      <c r="Q142" s="662"/>
      <c r="R142" s="662"/>
      <c r="S142" s="662"/>
      <c r="T142" s="662"/>
      <c r="U142" s="662"/>
      <c r="V142" s="662"/>
      <c r="W142" s="662"/>
      <c r="X142" s="663"/>
      <c r="Y142" s="71"/>
      <c r="Z142" s="71"/>
      <c r="AA142" s="71" t="b">
        <f t="shared" si="1"/>
        <v>0</v>
      </c>
      <c r="AB142" s="71" t="b">
        <f t="shared" si="2"/>
        <v>0</v>
      </c>
      <c r="AH142" s="62" t="b">
        <f t="shared" si="3"/>
        <v>0</v>
      </c>
    </row>
    <row r="143" spans="1:34" ht="42.75" customHeight="1" x14ac:dyDescent="0.2">
      <c r="A143" s="187"/>
      <c r="B143" s="521" t="s">
        <v>612</v>
      </c>
      <c r="C143" s="522"/>
      <c r="D143" s="525"/>
      <c r="E143" s="526"/>
      <c r="F143" s="526"/>
      <c r="G143" s="527"/>
      <c r="H143" s="664"/>
      <c r="I143" s="665"/>
      <c r="J143" s="665"/>
      <c r="K143" s="665"/>
      <c r="L143" s="665"/>
      <c r="M143" s="665"/>
      <c r="N143" s="666"/>
      <c r="O143" s="71"/>
      <c r="P143" s="268"/>
      <c r="Q143" s="662"/>
      <c r="R143" s="662"/>
      <c r="S143" s="662"/>
      <c r="T143" s="662"/>
      <c r="U143" s="662"/>
      <c r="V143" s="662"/>
      <c r="W143" s="662"/>
      <c r="X143" s="663"/>
      <c r="Y143" s="71"/>
      <c r="Z143" s="71"/>
      <c r="AA143" s="71" t="b">
        <f t="shared" si="1"/>
        <v>0</v>
      </c>
      <c r="AB143" s="71" t="b">
        <f t="shared" si="2"/>
        <v>0</v>
      </c>
      <c r="AH143" s="62" t="b">
        <f t="shared" si="3"/>
        <v>0</v>
      </c>
    </row>
    <row r="144" spans="1:34" ht="42.75" customHeight="1" x14ac:dyDescent="0.2">
      <c r="A144" s="187"/>
      <c r="B144" s="521" t="s">
        <v>612</v>
      </c>
      <c r="C144" s="522"/>
      <c r="D144" s="525"/>
      <c r="E144" s="526"/>
      <c r="F144" s="526"/>
      <c r="G144" s="527"/>
      <c r="H144" s="664"/>
      <c r="I144" s="665"/>
      <c r="J144" s="665"/>
      <c r="K144" s="665"/>
      <c r="L144" s="665"/>
      <c r="M144" s="665"/>
      <c r="N144" s="666"/>
      <c r="O144" s="71"/>
      <c r="P144" s="268"/>
      <c r="Q144" s="662"/>
      <c r="R144" s="662"/>
      <c r="S144" s="662"/>
      <c r="T144" s="662"/>
      <c r="U144" s="662"/>
      <c r="V144" s="662"/>
      <c r="W144" s="662"/>
      <c r="X144" s="663"/>
      <c r="Y144" s="71"/>
      <c r="Z144" s="71"/>
      <c r="AA144" s="71" t="b">
        <f t="shared" si="1"/>
        <v>0</v>
      </c>
      <c r="AB144" s="71" t="b">
        <f t="shared" si="2"/>
        <v>0</v>
      </c>
      <c r="AH144" s="62" t="b">
        <f t="shared" si="3"/>
        <v>0</v>
      </c>
    </row>
    <row r="145" spans="1:34" ht="42.75" customHeight="1" x14ac:dyDescent="0.2">
      <c r="A145" s="187"/>
      <c r="B145" s="521" t="s">
        <v>612</v>
      </c>
      <c r="C145" s="522"/>
      <c r="D145" s="525"/>
      <c r="E145" s="526"/>
      <c r="F145" s="526"/>
      <c r="G145" s="527"/>
      <c r="H145" s="664"/>
      <c r="I145" s="665"/>
      <c r="J145" s="665"/>
      <c r="K145" s="665"/>
      <c r="L145" s="665"/>
      <c r="M145" s="665"/>
      <c r="N145" s="666"/>
      <c r="O145" s="71"/>
      <c r="P145" s="268"/>
      <c r="Q145" s="662"/>
      <c r="R145" s="662"/>
      <c r="S145" s="662"/>
      <c r="T145" s="662"/>
      <c r="U145" s="662"/>
      <c r="V145" s="662"/>
      <c r="W145" s="662"/>
      <c r="X145" s="663"/>
      <c r="Y145" s="71"/>
      <c r="Z145" s="71"/>
      <c r="AA145" s="71" t="b">
        <f t="shared" si="1"/>
        <v>0</v>
      </c>
      <c r="AB145" s="71" t="b">
        <f t="shared" si="2"/>
        <v>0</v>
      </c>
      <c r="AH145" s="62" t="b">
        <f t="shared" si="3"/>
        <v>0</v>
      </c>
    </row>
    <row r="146" spans="1:34" ht="42.75" customHeight="1" x14ac:dyDescent="0.2">
      <c r="A146" s="187"/>
      <c r="B146" s="521" t="s">
        <v>612</v>
      </c>
      <c r="C146" s="522"/>
      <c r="D146" s="525"/>
      <c r="E146" s="526"/>
      <c r="F146" s="526"/>
      <c r="G146" s="527"/>
      <c r="H146" s="664"/>
      <c r="I146" s="665"/>
      <c r="J146" s="665"/>
      <c r="K146" s="665"/>
      <c r="L146" s="665"/>
      <c r="M146" s="665"/>
      <c r="N146" s="666"/>
      <c r="O146" s="71"/>
      <c r="P146" s="268"/>
      <c r="Q146" s="662"/>
      <c r="R146" s="662"/>
      <c r="S146" s="662"/>
      <c r="T146" s="662"/>
      <c r="U146" s="662"/>
      <c r="V146" s="662"/>
      <c r="W146" s="662"/>
      <c r="X146" s="663"/>
      <c r="Y146" s="71"/>
      <c r="Z146" s="71"/>
      <c r="AA146" s="71" t="b">
        <f t="shared" si="1"/>
        <v>0</v>
      </c>
      <c r="AB146" s="71" t="b">
        <f t="shared" si="2"/>
        <v>0</v>
      </c>
      <c r="AH146" s="62" t="b">
        <f t="shared" si="3"/>
        <v>0</v>
      </c>
    </row>
    <row r="147" spans="1:34" ht="42.75" customHeight="1" x14ac:dyDescent="0.2">
      <c r="A147" s="187"/>
      <c r="B147" s="521" t="s">
        <v>612</v>
      </c>
      <c r="C147" s="522"/>
      <c r="D147" s="525"/>
      <c r="E147" s="526"/>
      <c r="F147" s="526"/>
      <c r="G147" s="527"/>
      <c r="H147" s="664"/>
      <c r="I147" s="665"/>
      <c r="J147" s="665"/>
      <c r="K147" s="665"/>
      <c r="L147" s="665"/>
      <c r="M147" s="665"/>
      <c r="N147" s="666"/>
      <c r="O147" s="71"/>
      <c r="P147" s="268"/>
      <c r="Q147" s="662"/>
      <c r="R147" s="662"/>
      <c r="S147" s="662"/>
      <c r="T147" s="662"/>
      <c r="U147" s="662"/>
      <c r="V147" s="662"/>
      <c r="W147" s="662"/>
      <c r="X147" s="663"/>
      <c r="Y147" s="71"/>
      <c r="Z147" s="71"/>
      <c r="AA147" s="71" t="b">
        <f t="shared" si="1"/>
        <v>0</v>
      </c>
      <c r="AB147" s="71" t="b">
        <f t="shared" si="2"/>
        <v>0</v>
      </c>
      <c r="AH147" s="62" t="b">
        <f t="shared" si="3"/>
        <v>0</v>
      </c>
    </row>
    <row r="148" spans="1:34" ht="42.75" customHeight="1" x14ac:dyDescent="0.2">
      <c r="A148" s="187"/>
      <c r="B148" s="521" t="s">
        <v>612</v>
      </c>
      <c r="C148" s="522"/>
      <c r="D148" s="525"/>
      <c r="E148" s="526"/>
      <c r="F148" s="526"/>
      <c r="G148" s="527"/>
      <c r="H148" s="664"/>
      <c r="I148" s="665"/>
      <c r="J148" s="665"/>
      <c r="K148" s="665"/>
      <c r="L148" s="665"/>
      <c r="M148" s="665"/>
      <c r="N148" s="666"/>
      <c r="O148" s="71"/>
      <c r="P148" s="268"/>
      <c r="Q148" s="662"/>
      <c r="R148" s="662"/>
      <c r="S148" s="662"/>
      <c r="T148" s="662"/>
      <c r="U148" s="662"/>
      <c r="V148" s="662"/>
      <c r="W148" s="662"/>
      <c r="X148" s="663"/>
      <c r="Y148" s="71"/>
      <c r="Z148" s="71"/>
      <c r="AA148" s="71" t="b">
        <f t="shared" si="1"/>
        <v>0</v>
      </c>
      <c r="AB148" s="71" t="b">
        <f t="shared" si="2"/>
        <v>0</v>
      </c>
      <c r="AH148" s="62" t="b">
        <f t="shared" si="3"/>
        <v>0</v>
      </c>
    </row>
    <row r="149" spans="1:34" ht="42.75" customHeight="1" x14ac:dyDescent="0.2">
      <c r="A149" s="187"/>
      <c r="B149" s="521" t="s">
        <v>612</v>
      </c>
      <c r="C149" s="522"/>
      <c r="D149" s="525"/>
      <c r="E149" s="526"/>
      <c r="F149" s="526"/>
      <c r="G149" s="527"/>
      <c r="H149" s="664"/>
      <c r="I149" s="665"/>
      <c r="J149" s="665"/>
      <c r="K149" s="665"/>
      <c r="L149" s="665"/>
      <c r="M149" s="665"/>
      <c r="N149" s="666"/>
      <c r="O149" s="71"/>
      <c r="P149" s="268"/>
      <c r="Q149" s="662"/>
      <c r="R149" s="662"/>
      <c r="S149" s="662"/>
      <c r="T149" s="662"/>
      <c r="U149" s="662"/>
      <c r="V149" s="662"/>
      <c r="W149" s="662"/>
      <c r="X149" s="663"/>
      <c r="Y149" s="71"/>
      <c r="Z149" s="71"/>
      <c r="AA149" s="71" t="b">
        <f t="shared" si="1"/>
        <v>0</v>
      </c>
      <c r="AB149" s="71" t="b">
        <f t="shared" si="2"/>
        <v>0</v>
      </c>
      <c r="AH149" s="62" t="b">
        <f t="shared" si="3"/>
        <v>0</v>
      </c>
    </row>
    <row r="150" spans="1:34" ht="42.75" customHeight="1" x14ac:dyDescent="0.2">
      <c r="A150" s="187"/>
      <c r="B150" s="521" t="s">
        <v>612</v>
      </c>
      <c r="C150" s="522"/>
      <c r="D150" s="525"/>
      <c r="E150" s="526"/>
      <c r="F150" s="526"/>
      <c r="G150" s="527"/>
      <c r="H150" s="664"/>
      <c r="I150" s="665"/>
      <c r="J150" s="665"/>
      <c r="K150" s="665"/>
      <c r="L150" s="665"/>
      <c r="M150" s="665"/>
      <c r="N150" s="666"/>
      <c r="O150" s="71"/>
      <c r="P150" s="268"/>
      <c r="Q150" s="662"/>
      <c r="R150" s="662"/>
      <c r="S150" s="662"/>
      <c r="T150" s="662"/>
      <c r="U150" s="662"/>
      <c r="V150" s="662"/>
      <c r="W150" s="662"/>
      <c r="X150" s="663"/>
      <c r="Y150" s="71"/>
      <c r="Z150" s="71"/>
      <c r="AA150" s="71" t="b">
        <f t="shared" si="1"/>
        <v>0</v>
      </c>
      <c r="AB150" s="71" t="b">
        <f t="shared" si="2"/>
        <v>0</v>
      </c>
      <c r="AH150" s="62" t="b">
        <f t="shared" si="3"/>
        <v>0</v>
      </c>
    </row>
    <row r="151" spans="1:34" ht="42.75" customHeight="1" x14ac:dyDescent="0.2">
      <c r="A151" s="187"/>
      <c r="B151" s="521" t="s">
        <v>612</v>
      </c>
      <c r="C151" s="522"/>
      <c r="D151" s="525"/>
      <c r="E151" s="526"/>
      <c r="F151" s="526"/>
      <c r="G151" s="527"/>
      <c r="H151" s="664"/>
      <c r="I151" s="665"/>
      <c r="J151" s="665"/>
      <c r="K151" s="665"/>
      <c r="L151" s="665"/>
      <c r="M151" s="665"/>
      <c r="N151" s="666"/>
      <c r="O151" s="210"/>
      <c r="P151" s="268"/>
      <c r="Q151" s="662"/>
      <c r="R151" s="662"/>
      <c r="S151" s="662"/>
      <c r="T151" s="662"/>
      <c r="U151" s="662"/>
      <c r="V151" s="662"/>
      <c r="W151" s="662"/>
      <c r="X151" s="663"/>
      <c r="Y151" s="71"/>
      <c r="Z151" s="71"/>
      <c r="AA151" s="71" t="b">
        <f t="shared" si="1"/>
        <v>0</v>
      </c>
      <c r="AB151" s="71" t="b">
        <f t="shared" si="2"/>
        <v>0</v>
      </c>
      <c r="AH151" s="62" t="b">
        <f t="shared" si="3"/>
        <v>0</v>
      </c>
    </row>
    <row r="152" spans="1:34" ht="42.75" customHeight="1" x14ac:dyDescent="0.2">
      <c r="A152" s="187"/>
      <c r="B152" s="521" t="s">
        <v>612</v>
      </c>
      <c r="C152" s="522"/>
      <c r="D152" s="525"/>
      <c r="E152" s="526"/>
      <c r="F152" s="526"/>
      <c r="G152" s="527"/>
      <c r="H152" s="664"/>
      <c r="I152" s="665"/>
      <c r="J152" s="665"/>
      <c r="K152" s="665"/>
      <c r="L152" s="665"/>
      <c r="M152" s="665"/>
      <c r="N152" s="666"/>
      <c r="O152" s="71"/>
      <c r="P152" s="268"/>
      <c r="Q152" s="662"/>
      <c r="R152" s="662"/>
      <c r="S152" s="662"/>
      <c r="T152" s="662"/>
      <c r="U152" s="662"/>
      <c r="V152" s="662"/>
      <c r="W152" s="662"/>
      <c r="X152" s="663"/>
      <c r="Y152" s="71"/>
      <c r="Z152" s="71"/>
      <c r="AA152" s="71" t="b">
        <f t="shared" si="1"/>
        <v>0</v>
      </c>
      <c r="AB152" s="71" t="b">
        <f t="shared" si="2"/>
        <v>0</v>
      </c>
      <c r="AH152" s="62" t="b">
        <f t="shared" si="3"/>
        <v>0</v>
      </c>
    </row>
    <row r="153" spans="1:34" ht="42.75" customHeight="1" x14ac:dyDescent="0.2">
      <c r="A153" s="187"/>
      <c r="B153" s="521" t="s">
        <v>612</v>
      </c>
      <c r="C153" s="522"/>
      <c r="D153" s="525"/>
      <c r="E153" s="526"/>
      <c r="F153" s="526"/>
      <c r="G153" s="527"/>
      <c r="H153" s="664"/>
      <c r="I153" s="665"/>
      <c r="J153" s="665"/>
      <c r="K153" s="665"/>
      <c r="L153" s="665"/>
      <c r="M153" s="665"/>
      <c r="N153" s="666"/>
      <c r="O153" s="71"/>
      <c r="P153" s="268"/>
      <c r="Q153" s="662"/>
      <c r="R153" s="662"/>
      <c r="S153" s="662"/>
      <c r="T153" s="662"/>
      <c r="U153" s="662"/>
      <c r="V153" s="662"/>
      <c r="W153" s="662"/>
      <c r="X153" s="663"/>
      <c r="Y153" s="71"/>
      <c r="Z153" s="71"/>
      <c r="AA153" s="71" t="b">
        <f t="shared" si="1"/>
        <v>0</v>
      </c>
      <c r="AB153" s="71" t="b">
        <f t="shared" si="2"/>
        <v>0</v>
      </c>
      <c r="AH153" s="62" t="b">
        <f t="shared" si="3"/>
        <v>0</v>
      </c>
    </row>
    <row r="154" spans="1:34" ht="42.75" customHeight="1" x14ac:dyDescent="0.2">
      <c r="A154" s="187"/>
      <c r="B154" s="521" t="s">
        <v>612</v>
      </c>
      <c r="C154" s="522"/>
      <c r="D154" s="525"/>
      <c r="E154" s="526"/>
      <c r="F154" s="526"/>
      <c r="G154" s="527"/>
      <c r="H154" s="664"/>
      <c r="I154" s="665"/>
      <c r="J154" s="665"/>
      <c r="K154" s="665"/>
      <c r="L154" s="665"/>
      <c r="M154" s="665"/>
      <c r="N154" s="666"/>
      <c r="O154" s="71"/>
      <c r="P154" s="268"/>
      <c r="Q154" s="662"/>
      <c r="R154" s="662"/>
      <c r="S154" s="662"/>
      <c r="T154" s="662"/>
      <c r="U154" s="662"/>
      <c r="V154" s="662"/>
      <c r="W154" s="662"/>
      <c r="X154" s="663"/>
      <c r="Y154" s="71"/>
      <c r="Z154" s="71"/>
      <c r="AA154" s="71" t="b">
        <f t="shared" si="1"/>
        <v>0</v>
      </c>
      <c r="AB154" s="71" t="b">
        <f t="shared" si="2"/>
        <v>0</v>
      </c>
      <c r="AH154" s="62" t="b">
        <f t="shared" si="3"/>
        <v>0</v>
      </c>
    </row>
    <row r="155" spans="1:34" ht="42.75" customHeight="1" x14ac:dyDescent="0.2">
      <c r="A155" s="187"/>
      <c r="B155" s="521" t="s">
        <v>612</v>
      </c>
      <c r="C155" s="522"/>
      <c r="D155" s="525"/>
      <c r="E155" s="526"/>
      <c r="F155" s="526"/>
      <c r="G155" s="527"/>
      <c r="H155" s="664"/>
      <c r="I155" s="665"/>
      <c r="J155" s="665"/>
      <c r="K155" s="665"/>
      <c r="L155" s="665"/>
      <c r="M155" s="665"/>
      <c r="N155" s="666"/>
      <c r="O155" s="71"/>
      <c r="P155" s="268"/>
      <c r="Q155" s="662"/>
      <c r="R155" s="662"/>
      <c r="S155" s="662"/>
      <c r="T155" s="662"/>
      <c r="U155" s="662"/>
      <c r="V155" s="662"/>
      <c r="W155" s="662"/>
      <c r="X155" s="663"/>
      <c r="Y155" s="71"/>
      <c r="Z155" s="71"/>
      <c r="AA155" s="71" t="b">
        <f t="shared" si="1"/>
        <v>0</v>
      </c>
      <c r="AB155" s="71" t="b">
        <f t="shared" si="2"/>
        <v>0</v>
      </c>
      <c r="AH155" s="62" t="b">
        <f t="shared" si="3"/>
        <v>0</v>
      </c>
    </row>
    <row r="156" spans="1:34" ht="42.75" customHeight="1" x14ac:dyDescent="0.2">
      <c r="A156" s="187"/>
      <c r="B156" s="521" t="s">
        <v>612</v>
      </c>
      <c r="C156" s="522"/>
      <c r="D156" s="525"/>
      <c r="E156" s="526"/>
      <c r="F156" s="526"/>
      <c r="G156" s="527"/>
      <c r="H156" s="664"/>
      <c r="I156" s="665"/>
      <c r="J156" s="665"/>
      <c r="K156" s="665"/>
      <c r="L156" s="665"/>
      <c r="M156" s="665"/>
      <c r="N156" s="666"/>
      <c r="O156" s="71"/>
      <c r="P156" s="268"/>
      <c r="Q156" s="662"/>
      <c r="R156" s="662"/>
      <c r="S156" s="662"/>
      <c r="T156" s="662"/>
      <c r="U156" s="662"/>
      <c r="V156" s="662"/>
      <c r="W156" s="662"/>
      <c r="X156" s="663"/>
      <c r="Y156" s="71"/>
      <c r="Z156" s="71"/>
      <c r="AA156" s="71" t="b">
        <f t="shared" si="1"/>
        <v>0</v>
      </c>
      <c r="AB156" s="71" t="b">
        <f t="shared" si="2"/>
        <v>0</v>
      </c>
      <c r="AH156" s="62" t="b">
        <f t="shared" si="3"/>
        <v>0</v>
      </c>
    </row>
    <row r="157" spans="1:34" ht="42.75" customHeight="1" x14ac:dyDescent="0.2">
      <c r="A157" s="187"/>
      <c r="B157" s="521" t="s">
        <v>612</v>
      </c>
      <c r="C157" s="522"/>
      <c r="D157" s="525"/>
      <c r="E157" s="526"/>
      <c r="F157" s="526"/>
      <c r="G157" s="527"/>
      <c r="H157" s="664"/>
      <c r="I157" s="665"/>
      <c r="J157" s="665"/>
      <c r="K157" s="665"/>
      <c r="L157" s="665"/>
      <c r="M157" s="665"/>
      <c r="N157" s="666"/>
      <c r="O157" s="71"/>
      <c r="P157" s="268"/>
      <c r="Q157" s="662"/>
      <c r="R157" s="662"/>
      <c r="S157" s="662"/>
      <c r="T157" s="662"/>
      <c r="U157" s="662"/>
      <c r="V157" s="662"/>
      <c r="W157" s="662"/>
      <c r="X157" s="663"/>
      <c r="Y157" s="71"/>
      <c r="Z157" s="71"/>
      <c r="AA157" s="71" t="b">
        <f t="shared" si="1"/>
        <v>0</v>
      </c>
      <c r="AB157" s="71" t="b">
        <f t="shared" si="2"/>
        <v>0</v>
      </c>
      <c r="AH157" s="62" t="b">
        <f t="shared" si="3"/>
        <v>0</v>
      </c>
    </row>
    <row r="158" spans="1:34" ht="42.75" customHeight="1" x14ac:dyDescent="0.2">
      <c r="A158" s="187"/>
      <c r="B158" s="521" t="s">
        <v>612</v>
      </c>
      <c r="C158" s="522"/>
      <c r="D158" s="525"/>
      <c r="E158" s="526"/>
      <c r="F158" s="526"/>
      <c r="G158" s="527"/>
      <c r="H158" s="664"/>
      <c r="I158" s="665"/>
      <c r="J158" s="665"/>
      <c r="K158" s="665"/>
      <c r="L158" s="665"/>
      <c r="M158" s="665"/>
      <c r="N158" s="666"/>
      <c r="O158" s="71"/>
      <c r="P158" s="268"/>
      <c r="Q158" s="662"/>
      <c r="R158" s="662"/>
      <c r="S158" s="662"/>
      <c r="T158" s="662"/>
      <c r="U158" s="662"/>
      <c r="V158" s="662"/>
      <c r="W158" s="662"/>
      <c r="X158" s="663"/>
      <c r="Y158" s="71"/>
      <c r="Z158" s="71"/>
      <c r="AA158" s="71" t="b">
        <f t="shared" si="1"/>
        <v>0</v>
      </c>
      <c r="AB158" s="71" t="b">
        <f t="shared" si="2"/>
        <v>0</v>
      </c>
      <c r="AH158" s="62" t="b">
        <f t="shared" si="3"/>
        <v>0</v>
      </c>
    </row>
    <row r="159" spans="1:34" ht="42.75" customHeight="1" x14ac:dyDescent="0.2">
      <c r="A159" s="187"/>
      <c r="B159" s="521" t="s">
        <v>612</v>
      </c>
      <c r="C159" s="522"/>
      <c r="D159" s="525"/>
      <c r="E159" s="526"/>
      <c r="F159" s="526"/>
      <c r="G159" s="527"/>
      <c r="H159" s="664"/>
      <c r="I159" s="665"/>
      <c r="J159" s="665"/>
      <c r="K159" s="665"/>
      <c r="L159" s="665"/>
      <c r="M159" s="665"/>
      <c r="N159" s="666"/>
      <c r="O159" s="71"/>
      <c r="P159" s="268"/>
      <c r="Q159" s="662"/>
      <c r="R159" s="662"/>
      <c r="S159" s="662"/>
      <c r="T159" s="662"/>
      <c r="U159" s="662"/>
      <c r="V159" s="662"/>
      <c r="W159" s="662"/>
      <c r="X159" s="663"/>
      <c r="Y159" s="71"/>
      <c r="Z159" s="71"/>
      <c r="AA159" s="71" t="b">
        <f t="shared" si="1"/>
        <v>0</v>
      </c>
      <c r="AB159" s="71" t="b">
        <f t="shared" si="2"/>
        <v>0</v>
      </c>
      <c r="AH159" s="62" t="b">
        <f t="shared" si="3"/>
        <v>0</v>
      </c>
    </row>
    <row r="160" spans="1:34" ht="42.75" customHeight="1" x14ac:dyDescent="0.2">
      <c r="A160" s="187"/>
      <c r="B160" s="521" t="s">
        <v>612</v>
      </c>
      <c r="C160" s="522"/>
      <c r="D160" s="525"/>
      <c r="E160" s="526"/>
      <c r="F160" s="526"/>
      <c r="G160" s="527"/>
      <c r="H160" s="664"/>
      <c r="I160" s="665"/>
      <c r="J160" s="665"/>
      <c r="K160" s="665"/>
      <c r="L160" s="665"/>
      <c r="M160" s="665"/>
      <c r="N160" s="666"/>
      <c r="O160" s="71"/>
      <c r="P160" s="268"/>
      <c r="Q160" s="662"/>
      <c r="R160" s="662"/>
      <c r="S160" s="662"/>
      <c r="T160" s="662"/>
      <c r="U160" s="662"/>
      <c r="V160" s="662"/>
      <c r="W160" s="662"/>
      <c r="X160" s="663"/>
      <c r="Y160" s="71"/>
      <c r="Z160" s="71"/>
      <c r="AA160" s="71" t="b">
        <f t="shared" si="1"/>
        <v>0</v>
      </c>
      <c r="AB160" s="71" t="b">
        <f t="shared" si="2"/>
        <v>0</v>
      </c>
      <c r="AH160" s="62" t="b">
        <f t="shared" si="3"/>
        <v>0</v>
      </c>
    </row>
    <row r="161" spans="1:34" ht="42.75" customHeight="1" x14ac:dyDescent="0.2">
      <c r="A161" s="187"/>
      <c r="B161" s="521" t="s">
        <v>612</v>
      </c>
      <c r="C161" s="522"/>
      <c r="D161" s="525"/>
      <c r="E161" s="526"/>
      <c r="F161" s="526"/>
      <c r="G161" s="527"/>
      <c r="H161" s="664"/>
      <c r="I161" s="665"/>
      <c r="J161" s="665"/>
      <c r="K161" s="665"/>
      <c r="L161" s="665"/>
      <c r="M161" s="665"/>
      <c r="N161" s="666"/>
      <c r="O161" s="71"/>
      <c r="P161" s="268"/>
      <c r="Q161" s="662"/>
      <c r="R161" s="662"/>
      <c r="S161" s="662"/>
      <c r="T161" s="662"/>
      <c r="U161" s="662"/>
      <c r="V161" s="662"/>
      <c r="W161" s="662"/>
      <c r="X161" s="663"/>
      <c r="Y161" s="71"/>
      <c r="Z161" s="71"/>
      <c r="AA161" s="71" t="b">
        <f t="shared" si="1"/>
        <v>0</v>
      </c>
      <c r="AB161" s="71" t="b">
        <f t="shared" si="2"/>
        <v>0</v>
      </c>
      <c r="AH161" s="62" t="b">
        <f t="shared" si="3"/>
        <v>0</v>
      </c>
    </row>
    <row r="162" spans="1:34" ht="34.5" customHeight="1" x14ac:dyDescent="0.2">
      <c r="A162" s="187"/>
      <c r="B162" s="196"/>
      <c r="C162" s="196"/>
      <c r="D162" s="198"/>
      <c r="E162" s="196"/>
      <c r="F162" s="196"/>
      <c r="G162" s="270"/>
      <c r="H162" s="447"/>
      <c r="I162" s="448"/>
      <c r="J162" s="448"/>
      <c r="K162" s="448"/>
      <c r="L162" s="448"/>
      <c r="M162" s="448"/>
      <c r="N162" s="448"/>
      <c r="P162" s="30"/>
      <c r="X162" s="65"/>
      <c r="Y162" s="66"/>
      <c r="Z162" s="34"/>
      <c r="AA162" s="34"/>
    </row>
    <row r="163" spans="1:34" ht="29.25" customHeight="1" x14ac:dyDescent="0.2">
      <c r="A163" s="187"/>
      <c r="B163" s="196"/>
      <c r="C163" s="196"/>
      <c r="D163" s="198"/>
      <c r="E163" s="196"/>
      <c r="F163" s="196"/>
      <c r="G163" s="10"/>
      <c r="H163" s="198"/>
      <c r="I163" s="198"/>
      <c r="J163" s="198"/>
      <c r="K163" s="198"/>
      <c r="L163" s="198"/>
      <c r="M163" s="198"/>
      <c r="N163" s="198"/>
      <c r="P163" s="45"/>
      <c r="X163" s="65"/>
      <c r="Y163" s="66"/>
      <c r="Z163" s="34"/>
      <c r="AA163" s="34"/>
    </row>
    <row r="164" spans="1:34" ht="12.75" customHeight="1" x14ac:dyDescent="0.2">
      <c r="A164" s="187"/>
      <c r="B164" s="196"/>
      <c r="C164" s="196"/>
      <c r="D164" s="198"/>
      <c r="E164" s="196"/>
      <c r="F164" s="196"/>
      <c r="G164" s="10"/>
      <c r="H164" s="198"/>
      <c r="I164" s="198"/>
      <c r="J164" s="198"/>
      <c r="K164" s="198"/>
      <c r="L164" s="198"/>
      <c r="M164" s="198"/>
      <c r="N164" s="198"/>
      <c r="P164" s="30"/>
      <c r="X164" s="65"/>
      <c r="Y164" s="66"/>
      <c r="Z164" s="34"/>
      <c r="AA164" s="34"/>
    </row>
    <row r="165" spans="1:34" ht="15.75" customHeight="1" x14ac:dyDescent="0.2">
      <c r="A165" s="232"/>
      <c r="B165" s="671" t="s">
        <v>290</v>
      </c>
      <c r="C165" s="671"/>
      <c r="D165" s="671"/>
      <c r="E165" s="672"/>
      <c r="F165" s="196"/>
      <c r="G165" s="10"/>
      <c r="H165" s="198"/>
      <c r="I165" s="198"/>
      <c r="J165" s="198"/>
      <c r="K165" s="198"/>
      <c r="L165" s="198"/>
      <c r="M165" s="198"/>
      <c r="N165" s="198"/>
      <c r="P165" s="30"/>
      <c r="X165" s="65"/>
      <c r="Y165" s="66"/>
      <c r="Z165" s="34"/>
      <c r="AA165" s="34"/>
    </row>
    <row r="166" spans="1:34" ht="99" customHeight="1" x14ac:dyDescent="0.2">
      <c r="A166" s="187"/>
      <c r="B166" s="673" t="s">
        <v>615</v>
      </c>
      <c r="C166" s="633"/>
      <c r="D166" s="673" t="s">
        <v>550</v>
      </c>
      <c r="E166" s="674"/>
      <c r="F166" s="675"/>
      <c r="G166" s="676"/>
      <c r="H166" s="504" t="s">
        <v>117</v>
      </c>
      <c r="I166" s="677"/>
      <c r="J166" s="677"/>
      <c r="K166" s="637"/>
      <c r="L166" s="221" t="str">
        <f>IF(TillDelVal=1,"","Ange poäng-värde
")</f>
        <v xml:space="preserve">Ange poäng-värde
</v>
      </c>
      <c r="M166" s="678" t="str">
        <f>IF(TillDelVal=1,"","Ange prisavdrag från totalpriset (kr)
")</f>
        <v xml:space="preserve">Ange prisavdrag från totalpriset (kr)
</v>
      </c>
      <c r="N166" s="679"/>
      <c r="P166" s="72" t="s">
        <v>158</v>
      </c>
      <c r="Q166" s="680" t="s">
        <v>58</v>
      </c>
      <c r="R166" s="505"/>
      <c r="S166" s="505"/>
      <c r="T166" s="505"/>
      <c r="U166" s="505"/>
      <c r="V166" s="505"/>
      <c r="W166" s="505"/>
      <c r="X166" s="681"/>
      <c r="Y166" s="108"/>
      <c r="Z166" s="107"/>
      <c r="AA166" s="109"/>
      <c r="AB166" s="109"/>
    </row>
    <row r="167" spans="1:34" ht="42.75" customHeight="1" x14ac:dyDescent="0.2">
      <c r="A167" s="187"/>
      <c r="B167" s="521" t="s">
        <v>612</v>
      </c>
      <c r="C167" s="522"/>
      <c r="D167" s="525"/>
      <c r="E167" s="682"/>
      <c r="F167" s="682"/>
      <c r="G167" s="683"/>
      <c r="H167" s="684"/>
      <c r="I167" s="685"/>
      <c r="J167" s="685"/>
      <c r="K167" s="686"/>
      <c r="L167" s="207"/>
      <c r="M167" s="687"/>
      <c r="N167" s="688"/>
      <c r="O167" s="71"/>
      <c r="P167" s="222"/>
      <c r="Q167" s="689"/>
      <c r="R167" s="690"/>
      <c r="S167" s="690"/>
      <c r="T167" s="690"/>
      <c r="U167" s="690"/>
      <c r="V167" s="690"/>
      <c r="W167" s="690"/>
      <c r="X167" s="691"/>
      <c r="Y167" s="71"/>
      <c r="Z167" s="71" t="b">
        <f>OR(LEFT(B167,4)="Välj",B167="")</f>
        <v>1</v>
      </c>
      <c r="AA167" s="71" t="b">
        <f>IF(AND($Z167=FALSE,OR(L167&lt;&gt;"",M167&lt;&gt;"")),FALSE,IF(OR(B167="",LEFT(B167,4)="Välj"),FALSE,TRUE))</f>
        <v>0</v>
      </c>
      <c r="AB167" s="71" t="b">
        <f t="shared" ref="AB167:AB191" si="4">IF(P167&lt;&gt;"",TRUE,FALSE)</f>
        <v>0</v>
      </c>
      <c r="AH167" s="62" t="b">
        <f t="shared" ref="AH167:AH191" si="5">IF(AND(AA167=TRUE,AB167=TRUE),FALSE,IF(AND(AA167=FALSE,AB167=FALSE),FALSE,TRUE))</f>
        <v>0</v>
      </c>
    </row>
    <row r="168" spans="1:34" ht="42.75" customHeight="1" x14ac:dyDescent="0.2">
      <c r="A168" s="187"/>
      <c r="B168" s="521" t="s">
        <v>612</v>
      </c>
      <c r="C168" s="522"/>
      <c r="D168" s="525"/>
      <c r="E168" s="682"/>
      <c r="F168" s="682"/>
      <c r="G168" s="683"/>
      <c r="H168" s="684"/>
      <c r="I168" s="685"/>
      <c r="J168" s="685"/>
      <c r="K168" s="686"/>
      <c r="L168" s="207"/>
      <c r="M168" s="687"/>
      <c r="N168" s="688"/>
      <c r="O168" s="71"/>
      <c r="P168" s="222"/>
      <c r="Q168" s="689"/>
      <c r="R168" s="690"/>
      <c r="S168" s="690"/>
      <c r="T168" s="690"/>
      <c r="U168" s="690"/>
      <c r="V168" s="690"/>
      <c r="W168" s="690"/>
      <c r="X168" s="691"/>
      <c r="Y168" s="71"/>
      <c r="Z168" s="71" t="b">
        <f t="shared" ref="Z168:Z191" si="6">OR(LEFT(B168,4)="Välj",B168="")</f>
        <v>1</v>
      </c>
      <c r="AA168" s="71" t="b">
        <f t="shared" ref="AA168:AA191" si="7">IF(AND($Z168=FALSE,OR(L168&lt;&gt;"",M168&lt;&gt;"")),FALSE,IF(OR(B168="",LEFT(B168,4)="Välj"),FALSE,TRUE))</f>
        <v>0</v>
      </c>
      <c r="AB168" s="71" t="b">
        <f t="shared" si="4"/>
        <v>0</v>
      </c>
      <c r="AH168" s="62" t="b">
        <f t="shared" si="5"/>
        <v>0</v>
      </c>
    </row>
    <row r="169" spans="1:34" ht="42.75" customHeight="1" x14ac:dyDescent="0.2">
      <c r="A169" s="187"/>
      <c r="B169" s="521" t="s">
        <v>612</v>
      </c>
      <c r="C169" s="522"/>
      <c r="D169" s="525"/>
      <c r="E169" s="682"/>
      <c r="F169" s="682"/>
      <c r="G169" s="683"/>
      <c r="H169" s="684"/>
      <c r="I169" s="685"/>
      <c r="J169" s="685"/>
      <c r="K169" s="686"/>
      <c r="L169" s="207"/>
      <c r="M169" s="687"/>
      <c r="N169" s="688"/>
      <c r="O169" s="71"/>
      <c r="P169" s="222"/>
      <c r="Q169" s="689"/>
      <c r="R169" s="690"/>
      <c r="S169" s="690"/>
      <c r="T169" s="690"/>
      <c r="U169" s="690"/>
      <c r="V169" s="690"/>
      <c r="W169" s="690"/>
      <c r="X169" s="691"/>
      <c r="Y169" s="71"/>
      <c r="Z169" s="71" t="b">
        <f t="shared" si="6"/>
        <v>1</v>
      </c>
      <c r="AA169" s="71" t="b">
        <f t="shared" si="7"/>
        <v>0</v>
      </c>
      <c r="AB169" s="71" t="b">
        <f t="shared" si="4"/>
        <v>0</v>
      </c>
      <c r="AH169" s="62" t="b">
        <f t="shared" si="5"/>
        <v>0</v>
      </c>
    </row>
    <row r="170" spans="1:34" ht="42.75" customHeight="1" x14ac:dyDescent="0.2">
      <c r="A170" s="187"/>
      <c r="B170" s="521" t="s">
        <v>612</v>
      </c>
      <c r="C170" s="522"/>
      <c r="D170" s="525"/>
      <c r="E170" s="682"/>
      <c r="F170" s="682"/>
      <c r="G170" s="683"/>
      <c r="H170" s="684"/>
      <c r="I170" s="685"/>
      <c r="J170" s="685"/>
      <c r="K170" s="686"/>
      <c r="L170" s="207"/>
      <c r="M170" s="687"/>
      <c r="N170" s="688"/>
      <c r="O170" s="71"/>
      <c r="P170" s="222"/>
      <c r="Q170" s="689"/>
      <c r="R170" s="690"/>
      <c r="S170" s="690"/>
      <c r="T170" s="690"/>
      <c r="U170" s="690"/>
      <c r="V170" s="690"/>
      <c r="W170" s="690"/>
      <c r="X170" s="691"/>
      <c r="Y170" s="71"/>
      <c r="Z170" s="71" t="b">
        <f t="shared" si="6"/>
        <v>1</v>
      </c>
      <c r="AA170" s="71" t="b">
        <f t="shared" si="7"/>
        <v>0</v>
      </c>
      <c r="AB170" s="71" t="b">
        <f t="shared" si="4"/>
        <v>0</v>
      </c>
      <c r="AH170" s="62" t="b">
        <f t="shared" si="5"/>
        <v>0</v>
      </c>
    </row>
    <row r="171" spans="1:34" ht="42.75" customHeight="1" x14ac:dyDescent="0.2">
      <c r="A171" s="187"/>
      <c r="B171" s="521" t="s">
        <v>612</v>
      </c>
      <c r="C171" s="522"/>
      <c r="D171" s="525"/>
      <c r="E171" s="682"/>
      <c r="F171" s="682"/>
      <c r="G171" s="683"/>
      <c r="H171" s="684"/>
      <c r="I171" s="685"/>
      <c r="J171" s="685"/>
      <c r="K171" s="686"/>
      <c r="L171" s="207"/>
      <c r="M171" s="687"/>
      <c r="N171" s="688"/>
      <c r="O171" s="71"/>
      <c r="P171" s="222"/>
      <c r="Q171" s="689"/>
      <c r="R171" s="690"/>
      <c r="S171" s="690"/>
      <c r="T171" s="690"/>
      <c r="U171" s="690"/>
      <c r="V171" s="690"/>
      <c r="W171" s="690"/>
      <c r="X171" s="691"/>
      <c r="Y171" s="71"/>
      <c r="Z171" s="71" t="b">
        <f t="shared" si="6"/>
        <v>1</v>
      </c>
      <c r="AA171" s="71" t="b">
        <f t="shared" si="7"/>
        <v>0</v>
      </c>
      <c r="AB171" s="71" t="b">
        <f t="shared" si="4"/>
        <v>0</v>
      </c>
      <c r="AH171" s="62" t="b">
        <f t="shared" si="5"/>
        <v>0</v>
      </c>
    </row>
    <row r="172" spans="1:34" ht="42.75" customHeight="1" x14ac:dyDescent="0.2">
      <c r="A172" s="187"/>
      <c r="B172" s="521" t="s">
        <v>612</v>
      </c>
      <c r="C172" s="522"/>
      <c r="D172" s="525"/>
      <c r="E172" s="682"/>
      <c r="F172" s="682"/>
      <c r="G172" s="683"/>
      <c r="H172" s="684"/>
      <c r="I172" s="685"/>
      <c r="J172" s="685"/>
      <c r="K172" s="686"/>
      <c r="L172" s="207"/>
      <c r="M172" s="687"/>
      <c r="N172" s="688"/>
      <c r="O172" s="71"/>
      <c r="P172" s="222"/>
      <c r="Q172" s="689"/>
      <c r="R172" s="690"/>
      <c r="S172" s="690"/>
      <c r="T172" s="690"/>
      <c r="U172" s="690"/>
      <c r="V172" s="690"/>
      <c r="W172" s="690"/>
      <c r="X172" s="691"/>
      <c r="Y172" s="71"/>
      <c r="Z172" s="71" t="b">
        <f t="shared" si="6"/>
        <v>1</v>
      </c>
      <c r="AA172" s="71" t="b">
        <f t="shared" si="7"/>
        <v>0</v>
      </c>
      <c r="AB172" s="71" t="b">
        <f t="shared" si="4"/>
        <v>0</v>
      </c>
      <c r="AH172" s="62" t="b">
        <f t="shared" si="5"/>
        <v>0</v>
      </c>
    </row>
    <row r="173" spans="1:34" ht="42.75" customHeight="1" x14ac:dyDescent="0.2">
      <c r="A173" s="187"/>
      <c r="B173" s="521" t="s">
        <v>612</v>
      </c>
      <c r="C173" s="522"/>
      <c r="D173" s="525"/>
      <c r="E173" s="682"/>
      <c r="F173" s="682"/>
      <c r="G173" s="683"/>
      <c r="H173" s="684"/>
      <c r="I173" s="685"/>
      <c r="J173" s="685"/>
      <c r="K173" s="686"/>
      <c r="L173" s="207"/>
      <c r="M173" s="687"/>
      <c r="N173" s="688"/>
      <c r="O173" s="210"/>
      <c r="P173" s="222"/>
      <c r="Q173" s="689"/>
      <c r="R173" s="690"/>
      <c r="S173" s="690"/>
      <c r="T173" s="690"/>
      <c r="U173" s="690"/>
      <c r="V173" s="690"/>
      <c r="W173" s="690"/>
      <c r="X173" s="691"/>
      <c r="Y173" s="71"/>
      <c r="Z173" s="71" t="b">
        <f t="shared" si="6"/>
        <v>1</v>
      </c>
      <c r="AA173" s="71" t="b">
        <f t="shared" si="7"/>
        <v>0</v>
      </c>
      <c r="AB173" s="71" t="b">
        <f t="shared" si="4"/>
        <v>0</v>
      </c>
      <c r="AH173" s="62" t="b">
        <f t="shared" si="5"/>
        <v>0</v>
      </c>
    </row>
    <row r="174" spans="1:34" ht="42.75" customHeight="1" x14ac:dyDescent="0.2">
      <c r="A174" s="187"/>
      <c r="B174" s="521" t="s">
        <v>612</v>
      </c>
      <c r="C174" s="522"/>
      <c r="D174" s="525"/>
      <c r="E174" s="682"/>
      <c r="F174" s="682"/>
      <c r="G174" s="683"/>
      <c r="H174" s="684"/>
      <c r="I174" s="685"/>
      <c r="J174" s="685"/>
      <c r="K174" s="686"/>
      <c r="L174" s="207"/>
      <c r="M174" s="687"/>
      <c r="N174" s="688"/>
      <c r="O174" s="71"/>
      <c r="P174" s="222"/>
      <c r="Q174" s="689"/>
      <c r="R174" s="690"/>
      <c r="S174" s="690"/>
      <c r="T174" s="690"/>
      <c r="U174" s="690"/>
      <c r="V174" s="690"/>
      <c r="W174" s="690"/>
      <c r="X174" s="691"/>
      <c r="Y174" s="71"/>
      <c r="Z174" s="71" t="b">
        <f t="shared" si="6"/>
        <v>1</v>
      </c>
      <c r="AA174" s="71" t="b">
        <f t="shared" si="7"/>
        <v>0</v>
      </c>
      <c r="AB174" s="71" t="b">
        <f t="shared" si="4"/>
        <v>0</v>
      </c>
      <c r="AH174" s="62" t="b">
        <f t="shared" si="5"/>
        <v>0</v>
      </c>
    </row>
    <row r="175" spans="1:34" ht="42.75" customHeight="1" x14ac:dyDescent="0.2">
      <c r="A175" s="187"/>
      <c r="B175" s="521" t="s">
        <v>612</v>
      </c>
      <c r="C175" s="522"/>
      <c r="D175" s="525"/>
      <c r="E175" s="682"/>
      <c r="F175" s="682"/>
      <c r="G175" s="683"/>
      <c r="H175" s="684"/>
      <c r="I175" s="685"/>
      <c r="J175" s="685"/>
      <c r="K175" s="686"/>
      <c r="L175" s="207"/>
      <c r="M175" s="687"/>
      <c r="N175" s="688"/>
      <c r="O175" s="71"/>
      <c r="P175" s="222"/>
      <c r="Q175" s="689"/>
      <c r="R175" s="690"/>
      <c r="S175" s="690"/>
      <c r="T175" s="690"/>
      <c r="U175" s="690"/>
      <c r="V175" s="690"/>
      <c r="W175" s="690"/>
      <c r="X175" s="691"/>
      <c r="Y175" s="71"/>
      <c r="Z175" s="71" t="b">
        <f t="shared" si="6"/>
        <v>1</v>
      </c>
      <c r="AA175" s="71" t="b">
        <f t="shared" si="7"/>
        <v>0</v>
      </c>
      <c r="AB175" s="71" t="b">
        <f t="shared" si="4"/>
        <v>0</v>
      </c>
      <c r="AH175" s="62" t="b">
        <f t="shared" si="5"/>
        <v>0</v>
      </c>
    </row>
    <row r="176" spans="1:34" ht="42.75" customHeight="1" x14ac:dyDescent="0.2">
      <c r="A176" s="187"/>
      <c r="B176" s="521" t="s">
        <v>612</v>
      </c>
      <c r="C176" s="522"/>
      <c r="D176" s="525"/>
      <c r="E176" s="682"/>
      <c r="F176" s="682"/>
      <c r="G176" s="683"/>
      <c r="H176" s="684"/>
      <c r="I176" s="685"/>
      <c r="J176" s="685"/>
      <c r="K176" s="692"/>
      <c r="L176" s="207"/>
      <c r="M176" s="687"/>
      <c r="N176" s="688"/>
      <c r="O176" s="71"/>
      <c r="P176" s="222"/>
      <c r="Q176" s="689"/>
      <c r="R176" s="690"/>
      <c r="S176" s="690"/>
      <c r="T176" s="690"/>
      <c r="U176" s="690"/>
      <c r="V176" s="690"/>
      <c r="W176" s="690"/>
      <c r="X176" s="691"/>
      <c r="Y176" s="71"/>
      <c r="Z176" s="71" t="b">
        <f t="shared" si="6"/>
        <v>1</v>
      </c>
      <c r="AA176" s="71" t="b">
        <f t="shared" si="7"/>
        <v>0</v>
      </c>
      <c r="AB176" s="71" t="b">
        <f t="shared" si="4"/>
        <v>0</v>
      </c>
      <c r="AH176" s="62" t="b">
        <f t="shared" si="5"/>
        <v>0</v>
      </c>
    </row>
    <row r="177" spans="1:34" ht="42.75" customHeight="1" x14ac:dyDescent="0.2">
      <c r="A177" s="187"/>
      <c r="B177" s="521" t="s">
        <v>612</v>
      </c>
      <c r="C177" s="522"/>
      <c r="D177" s="525"/>
      <c r="E177" s="682"/>
      <c r="F177" s="682"/>
      <c r="G177" s="683"/>
      <c r="H177" s="684"/>
      <c r="I177" s="685"/>
      <c r="J177" s="685"/>
      <c r="K177" s="692"/>
      <c r="L177" s="207"/>
      <c r="M177" s="687"/>
      <c r="N177" s="688"/>
      <c r="O177" s="71"/>
      <c r="P177" s="222"/>
      <c r="Q177" s="689"/>
      <c r="R177" s="690"/>
      <c r="S177" s="690"/>
      <c r="T177" s="690"/>
      <c r="U177" s="690"/>
      <c r="V177" s="690"/>
      <c r="W177" s="690"/>
      <c r="X177" s="691"/>
      <c r="Y177" s="71"/>
      <c r="Z177" s="71" t="b">
        <f t="shared" si="6"/>
        <v>1</v>
      </c>
      <c r="AA177" s="71" t="b">
        <f t="shared" si="7"/>
        <v>0</v>
      </c>
      <c r="AB177" s="71" t="b">
        <f t="shared" si="4"/>
        <v>0</v>
      </c>
      <c r="AH177" s="62" t="b">
        <f t="shared" si="5"/>
        <v>0</v>
      </c>
    </row>
    <row r="178" spans="1:34" ht="42.75" customHeight="1" x14ac:dyDescent="0.2">
      <c r="A178" s="187"/>
      <c r="B178" s="521" t="s">
        <v>612</v>
      </c>
      <c r="C178" s="522"/>
      <c r="D178" s="525"/>
      <c r="E178" s="682"/>
      <c r="F178" s="682"/>
      <c r="G178" s="683"/>
      <c r="H178" s="684"/>
      <c r="I178" s="685"/>
      <c r="J178" s="685"/>
      <c r="K178" s="686"/>
      <c r="L178" s="207"/>
      <c r="M178" s="687"/>
      <c r="N178" s="688"/>
      <c r="O178" s="71"/>
      <c r="P178" s="222"/>
      <c r="Q178" s="689"/>
      <c r="R178" s="690"/>
      <c r="S178" s="690"/>
      <c r="T178" s="690"/>
      <c r="U178" s="690"/>
      <c r="V178" s="690"/>
      <c r="W178" s="690"/>
      <c r="X178" s="691"/>
      <c r="Y178" s="71"/>
      <c r="Z178" s="71" t="b">
        <f t="shared" si="6"/>
        <v>1</v>
      </c>
      <c r="AA178" s="71" t="b">
        <f t="shared" si="7"/>
        <v>0</v>
      </c>
      <c r="AB178" s="71" t="b">
        <f t="shared" si="4"/>
        <v>0</v>
      </c>
      <c r="AH178" s="62" t="b">
        <f t="shared" si="5"/>
        <v>0</v>
      </c>
    </row>
    <row r="179" spans="1:34" ht="42.75" customHeight="1" x14ac:dyDescent="0.2">
      <c r="A179" s="187"/>
      <c r="B179" s="521" t="s">
        <v>612</v>
      </c>
      <c r="C179" s="522"/>
      <c r="D179" s="525"/>
      <c r="E179" s="682"/>
      <c r="F179" s="682"/>
      <c r="G179" s="683"/>
      <c r="H179" s="684"/>
      <c r="I179" s="685"/>
      <c r="J179" s="685"/>
      <c r="K179" s="686"/>
      <c r="L179" s="207"/>
      <c r="M179" s="687"/>
      <c r="N179" s="688"/>
      <c r="O179" s="71"/>
      <c r="P179" s="222"/>
      <c r="Q179" s="689"/>
      <c r="R179" s="690"/>
      <c r="S179" s="690"/>
      <c r="T179" s="690"/>
      <c r="U179" s="690"/>
      <c r="V179" s="690"/>
      <c r="W179" s="690"/>
      <c r="X179" s="691"/>
      <c r="Y179" s="71"/>
      <c r="Z179" s="71" t="b">
        <f t="shared" si="6"/>
        <v>1</v>
      </c>
      <c r="AA179" s="71" t="b">
        <f t="shared" si="7"/>
        <v>0</v>
      </c>
      <c r="AB179" s="71" t="b">
        <f t="shared" si="4"/>
        <v>0</v>
      </c>
      <c r="AH179" s="62" t="b">
        <f t="shared" si="5"/>
        <v>0</v>
      </c>
    </row>
    <row r="180" spans="1:34" ht="42.75" customHeight="1" x14ac:dyDescent="0.2">
      <c r="A180" s="187"/>
      <c r="B180" s="521" t="s">
        <v>612</v>
      </c>
      <c r="C180" s="522"/>
      <c r="D180" s="525"/>
      <c r="E180" s="682"/>
      <c r="F180" s="682"/>
      <c r="G180" s="683"/>
      <c r="H180" s="684"/>
      <c r="I180" s="685"/>
      <c r="J180" s="685"/>
      <c r="K180" s="686"/>
      <c r="L180" s="207"/>
      <c r="M180" s="687"/>
      <c r="N180" s="688"/>
      <c r="O180" s="71"/>
      <c r="P180" s="222"/>
      <c r="Q180" s="689"/>
      <c r="R180" s="690"/>
      <c r="S180" s="690"/>
      <c r="T180" s="690"/>
      <c r="U180" s="690"/>
      <c r="V180" s="690"/>
      <c r="W180" s="690"/>
      <c r="X180" s="691"/>
      <c r="Y180" s="71"/>
      <c r="Z180" s="71" t="b">
        <f t="shared" si="6"/>
        <v>1</v>
      </c>
      <c r="AA180" s="71" t="b">
        <f t="shared" si="7"/>
        <v>0</v>
      </c>
      <c r="AB180" s="71" t="b">
        <f t="shared" si="4"/>
        <v>0</v>
      </c>
      <c r="AH180" s="62" t="b">
        <f t="shared" si="5"/>
        <v>0</v>
      </c>
    </row>
    <row r="181" spans="1:34" ht="42.75" customHeight="1" x14ac:dyDescent="0.2">
      <c r="A181" s="187"/>
      <c r="B181" s="521" t="s">
        <v>612</v>
      </c>
      <c r="C181" s="522"/>
      <c r="D181" s="525"/>
      <c r="E181" s="682"/>
      <c r="F181" s="682"/>
      <c r="G181" s="683"/>
      <c r="H181" s="684"/>
      <c r="I181" s="685"/>
      <c r="J181" s="685"/>
      <c r="K181" s="686"/>
      <c r="L181" s="207"/>
      <c r="M181" s="687"/>
      <c r="N181" s="688"/>
      <c r="O181" s="71"/>
      <c r="P181" s="222"/>
      <c r="Q181" s="689"/>
      <c r="R181" s="690"/>
      <c r="S181" s="690"/>
      <c r="T181" s="690"/>
      <c r="U181" s="690"/>
      <c r="V181" s="690"/>
      <c r="W181" s="690"/>
      <c r="X181" s="691"/>
      <c r="Y181" s="71"/>
      <c r="Z181" s="71" t="b">
        <f t="shared" si="6"/>
        <v>1</v>
      </c>
      <c r="AA181" s="71" t="b">
        <f t="shared" si="7"/>
        <v>0</v>
      </c>
      <c r="AB181" s="71" t="b">
        <f t="shared" si="4"/>
        <v>0</v>
      </c>
      <c r="AH181" s="62" t="b">
        <f t="shared" si="5"/>
        <v>0</v>
      </c>
    </row>
    <row r="182" spans="1:34" ht="42.75" customHeight="1" x14ac:dyDescent="0.2">
      <c r="A182" s="187"/>
      <c r="B182" s="521" t="s">
        <v>612</v>
      </c>
      <c r="C182" s="522"/>
      <c r="D182" s="525"/>
      <c r="E182" s="682"/>
      <c r="F182" s="682"/>
      <c r="G182" s="683"/>
      <c r="H182" s="684"/>
      <c r="I182" s="685"/>
      <c r="J182" s="685"/>
      <c r="K182" s="686"/>
      <c r="L182" s="207"/>
      <c r="M182" s="687"/>
      <c r="N182" s="688"/>
      <c r="O182" s="71"/>
      <c r="P182" s="222"/>
      <c r="Q182" s="689"/>
      <c r="R182" s="690"/>
      <c r="S182" s="690"/>
      <c r="T182" s="690"/>
      <c r="U182" s="690"/>
      <c r="V182" s="690"/>
      <c r="W182" s="690"/>
      <c r="X182" s="691"/>
      <c r="Y182" s="71"/>
      <c r="Z182" s="71" t="b">
        <f t="shared" si="6"/>
        <v>1</v>
      </c>
      <c r="AA182" s="71" t="b">
        <f t="shared" si="7"/>
        <v>0</v>
      </c>
      <c r="AB182" s="71" t="b">
        <f t="shared" si="4"/>
        <v>0</v>
      </c>
      <c r="AH182" s="62" t="b">
        <f t="shared" si="5"/>
        <v>0</v>
      </c>
    </row>
    <row r="183" spans="1:34" ht="42.75" customHeight="1" x14ac:dyDescent="0.2">
      <c r="A183" s="187"/>
      <c r="B183" s="521" t="s">
        <v>612</v>
      </c>
      <c r="C183" s="522"/>
      <c r="D183" s="525"/>
      <c r="E183" s="682"/>
      <c r="F183" s="682"/>
      <c r="G183" s="683"/>
      <c r="H183" s="684"/>
      <c r="I183" s="685"/>
      <c r="J183" s="685"/>
      <c r="K183" s="686"/>
      <c r="L183" s="207"/>
      <c r="M183" s="687"/>
      <c r="N183" s="688"/>
      <c r="O183" s="210"/>
      <c r="P183" s="222"/>
      <c r="Q183" s="689"/>
      <c r="R183" s="690"/>
      <c r="S183" s="690"/>
      <c r="T183" s="690"/>
      <c r="U183" s="690"/>
      <c r="V183" s="690"/>
      <c r="W183" s="690"/>
      <c r="X183" s="691"/>
      <c r="Y183" s="71"/>
      <c r="Z183" s="71" t="b">
        <f t="shared" si="6"/>
        <v>1</v>
      </c>
      <c r="AA183" s="71" t="b">
        <f t="shared" si="7"/>
        <v>0</v>
      </c>
      <c r="AB183" s="71" t="b">
        <f t="shared" si="4"/>
        <v>0</v>
      </c>
      <c r="AH183" s="62" t="b">
        <f t="shared" si="5"/>
        <v>0</v>
      </c>
    </row>
    <row r="184" spans="1:34" ht="42.75" customHeight="1" x14ac:dyDescent="0.2">
      <c r="A184" s="187"/>
      <c r="B184" s="521" t="s">
        <v>612</v>
      </c>
      <c r="C184" s="522"/>
      <c r="D184" s="525"/>
      <c r="E184" s="682"/>
      <c r="F184" s="682"/>
      <c r="G184" s="683"/>
      <c r="H184" s="684"/>
      <c r="I184" s="685"/>
      <c r="J184" s="685"/>
      <c r="K184" s="686"/>
      <c r="L184" s="207"/>
      <c r="M184" s="687"/>
      <c r="N184" s="688"/>
      <c r="O184" s="71"/>
      <c r="P184" s="222"/>
      <c r="Q184" s="689"/>
      <c r="R184" s="690"/>
      <c r="S184" s="690"/>
      <c r="T184" s="690"/>
      <c r="U184" s="690"/>
      <c r="V184" s="690"/>
      <c r="W184" s="690"/>
      <c r="X184" s="691"/>
      <c r="Y184" s="71"/>
      <c r="Z184" s="71" t="b">
        <f t="shared" si="6"/>
        <v>1</v>
      </c>
      <c r="AA184" s="71" t="b">
        <f t="shared" si="7"/>
        <v>0</v>
      </c>
      <c r="AB184" s="71" t="b">
        <f t="shared" si="4"/>
        <v>0</v>
      </c>
      <c r="AH184" s="62" t="b">
        <f t="shared" si="5"/>
        <v>0</v>
      </c>
    </row>
    <row r="185" spans="1:34" ht="42.75" customHeight="1" x14ac:dyDescent="0.2">
      <c r="A185" s="187"/>
      <c r="B185" s="521" t="s">
        <v>612</v>
      </c>
      <c r="C185" s="522"/>
      <c r="D185" s="525"/>
      <c r="E185" s="682"/>
      <c r="F185" s="682"/>
      <c r="G185" s="683"/>
      <c r="H185" s="684"/>
      <c r="I185" s="685"/>
      <c r="J185" s="685"/>
      <c r="K185" s="686"/>
      <c r="L185" s="207"/>
      <c r="M185" s="687"/>
      <c r="N185" s="688"/>
      <c r="O185" s="71"/>
      <c r="P185" s="222"/>
      <c r="Q185" s="689"/>
      <c r="R185" s="690"/>
      <c r="S185" s="690"/>
      <c r="T185" s="690"/>
      <c r="U185" s="690"/>
      <c r="V185" s="690"/>
      <c r="W185" s="690"/>
      <c r="X185" s="691"/>
      <c r="Y185" s="71"/>
      <c r="Z185" s="71" t="b">
        <f t="shared" si="6"/>
        <v>1</v>
      </c>
      <c r="AA185" s="71" t="b">
        <f t="shared" si="7"/>
        <v>0</v>
      </c>
      <c r="AB185" s="71" t="b">
        <f t="shared" si="4"/>
        <v>0</v>
      </c>
      <c r="AH185" s="62" t="b">
        <f t="shared" si="5"/>
        <v>0</v>
      </c>
    </row>
    <row r="186" spans="1:34" ht="42.75" customHeight="1" x14ac:dyDescent="0.2">
      <c r="A186" s="187"/>
      <c r="B186" s="521" t="s">
        <v>612</v>
      </c>
      <c r="C186" s="522"/>
      <c r="D186" s="525"/>
      <c r="E186" s="682"/>
      <c r="F186" s="682"/>
      <c r="G186" s="683"/>
      <c r="H186" s="684"/>
      <c r="I186" s="685"/>
      <c r="J186" s="685"/>
      <c r="K186" s="692"/>
      <c r="L186" s="207"/>
      <c r="M186" s="687"/>
      <c r="N186" s="688"/>
      <c r="O186" s="71"/>
      <c r="P186" s="222"/>
      <c r="Q186" s="689"/>
      <c r="R186" s="690"/>
      <c r="S186" s="690"/>
      <c r="T186" s="690"/>
      <c r="U186" s="690"/>
      <c r="V186" s="690"/>
      <c r="W186" s="690"/>
      <c r="X186" s="691"/>
      <c r="Y186" s="71"/>
      <c r="Z186" s="71" t="b">
        <f t="shared" si="6"/>
        <v>1</v>
      </c>
      <c r="AA186" s="71" t="b">
        <f t="shared" si="7"/>
        <v>0</v>
      </c>
      <c r="AB186" s="71" t="b">
        <f t="shared" si="4"/>
        <v>0</v>
      </c>
      <c r="AH186" s="62" t="b">
        <f t="shared" si="5"/>
        <v>0</v>
      </c>
    </row>
    <row r="187" spans="1:34" ht="42.75" customHeight="1" x14ac:dyDescent="0.2">
      <c r="A187" s="187"/>
      <c r="B187" s="521" t="s">
        <v>612</v>
      </c>
      <c r="C187" s="522"/>
      <c r="D187" s="525"/>
      <c r="E187" s="682"/>
      <c r="F187" s="682"/>
      <c r="G187" s="683"/>
      <c r="H187" s="684"/>
      <c r="I187" s="685"/>
      <c r="J187" s="685"/>
      <c r="K187" s="692"/>
      <c r="L187" s="207"/>
      <c r="M187" s="687"/>
      <c r="N187" s="688"/>
      <c r="O187" s="71"/>
      <c r="P187" s="222"/>
      <c r="Q187" s="689"/>
      <c r="R187" s="690"/>
      <c r="S187" s="690"/>
      <c r="T187" s="690"/>
      <c r="U187" s="690"/>
      <c r="V187" s="690"/>
      <c r="W187" s="690"/>
      <c r="X187" s="691"/>
      <c r="Y187" s="71"/>
      <c r="Z187" s="71" t="b">
        <f t="shared" si="6"/>
        <v>1</v>
      </c>
      <c r="AA187" s="71" t="b">
        <f t="shared" si="7"/>
        <v>0</v>
      </c>
      <c r="AB187" s="71" t="b">
        <f t="shared" si="4"/>
        <v>0</v>
      </c>
      <c r="AH187" s="62" t="b">
        <f t="shared" si="5"/>
        <v>0</v>
      </c>
    </row>
    <row r="188" spans="1:34" ht="42.75" customHeight="1" x14ac:dyDescent="0.2">
      <c r="A188" s="187"/>
      <c r="B188" s="521" t="s">
        <v>612</v>
      </c>
      <c r="C188" s="522"/>
      <c r="D188" s="525"/>
      <c r="E188" s="682"/>
      <c r="F188" s="682"/>
      <c r="G188" s="683"/>
      <c r="H188" s="684"/>
      <c r="I188" s="685"/>
      <c r="J188" s="685"/>
      <c r="K188" s="686"/>
      <c r="L188" s="207"/>
      <c r="M188" s="687"/>
      <c r="N188" s="688"/>
      <c r="O188" s="71"/>
      <c r="P188" s="222"/>
      <c r="Q188" s="689"/>
      <c r="R188" s="690"/>
      <c r="S188" s="690"/>
      <c r="T188" s="690"/>
      <c r="U188" s="690"/>
      <c r="V188" s="690"/>
      <c r="W188" s="690"/>
      <c r="X188" s="691"/>
      <c r="Y188" s="71"/>
      <c r="Z188" s="71" t="b">
        <f t="shared" si="6"/>
        <v>1</v>
      </c>
      <c r="AA188" s="71" t="b">
        <f t="shared" si="7"/>
        <v>0</v>
      </c>
      <c r="AB188" s="71" t="b">
        <f t="shared" si="4"/>
        <v>0</v>
      </c>
      <c r="AH188" s="62" t="b">
        <f t="shared" si="5"/>
        <v>0</v>
      </c>
    </row>
    <row r="189" spans="1:34" ht="42.75" customHeight="1" x14ac:dyDescent="0.2">
      <c r="A189" s="187"/>
      <c r="B189" s="521" t="s">
        <v>612</v>
      </c>
      <c r="C189" s="522"/>
      <c r="D189" s="525"/>
      <c r="E189" s="682"/>
      <c r="F189" s="682"/>
      <c r="G189" s="683"/>
      <c r="H189" s="684"/>
      <c r="I189" s="685"/>
      <c r="J189" s="685"/>
      <c r="K189" s="686"/>
      <c r="L189" s="207"/>
      <c r="M189" s="687"/>
      <c r="N189" s="688"/>
      <c r="O189" s="71"/>
      <c r="P189" s="222"/>
      <c r="Q189" s="689"/>
      <c r="R189" s="690"/>
      <c r="S189" s="690"/>
      <c r="T189" s="690"/>
      <c r="U189" s="690"/>
      <c r="V189" s="690"/>
      <c r="W189" s="690"/>
      <c r="X189" s="691"/>
      <c r="Y189" s="71"/>
      <c r="Z189" s="71" t="b">
        <f t="shared" si="6"/>
        <v>1</v>
      </c>
      <c r="AA189" s="71" t="b">
        <f t="shared" si="7"/>
        <v>0</v>
      </c>
      <c r="AB189" s="71" t="b">
        <f t="shared" si="4"/>
        <v>0</v>
      </c>
      <c r="AH189" s="62" t="b">
        <f t="shared" si="5"/>
        <v>0</v>
      </c>
    </row>
    <row r="190" spans="1:34" ht="42.75" customHeight="1" x14ac:dyDescent="0.2">
      <c r="A190" s="187"/>
      <c r="B190" s="521" t="s">
        <v>612</v>
      </c>
      <c r="C190" s="522"/>
      <c r="D190" s="525"/>
      <c r="E190" s="682"/>
      <c r="F190" s="682"/>
      <c r="G190" s="683"/>
      <c r="H190" s="684"/>
      <c r="I190" s="685"/>
      <c r="J190" s="685"/>
      <c r="K190" s="686"/>
      <c r="L190" s="207"/>
      <c r="M190" s="687"/>
      <c r="N190" s="688"/>
      <c r="O190" s="71"/>
      <c r="P190" s="222"/>
      <c r="Q190" s="689"/>
      <c r="R190" s="690"/>
      <c r="S190" s="690"/>
      <c r="T190" s="690"/>
      <c r="U190" s="690"/>
      <c r="V190" s="690"/>
      <c r="W190" s="690"/>
      <c r="X190" s="691"/>
      <c r="Y190" s="71"/>
      <c r="Z190" s="71" t="b">
        <f t="shared" si="6"/>
        <v>1</v>
      </c>
      <c r="AA190" s="71" t="b">
        <f t="shared" si="7"/>
        <v>0</v>
      </c>
      <c r="AB190" s="71" t="b">
        <f t="shared" si="4"/>
        <v>0</v>
      </c>
      <c r="AH190" s="62" t="b">
        <f t="shared" si="5"/>
        <v>0</v>
      </c>
    </row>
    <row r="191" spans="1:34" ht="42.75" customHeight="1" x14ac:dyDescent="0.2">
      <c r="A191" s="187"/>
      <c r="B191" s="521" t="s">
        <v>612</v>
      </c>
      <c r="C191" s="522"/>
      <c r="D191" s="525"/>
      <c r="E191" s="682"/>
      <c r="F191" s="682"/>
      <c r="G191" s="683"/>
      <c r="H191" s="684"/>
      <c r="I191" s="685"/>
      <c r="J191" s="685"/>
      <c r="K191" s="686"/>
      <c r="L191" s="207"/>
      <c r="M191" s="687"/>
      <c r="N191" s="688"/>
      <c r="O191" s="71"/>
      <c r="P191" s="222"/>
      <c r="Q191" s="689"/>
      <c r="R191" s="690"/>
      <c r="S191" s="690"/>
      <c r="T191" s="690"/>
      <c r="U191" s="690"/>
      <c r="V191" s="690"/>
      <c r="W191" s="690"/>
      <c r="X191" s="691"/>
      <c r="Y191" s="71"/>
      <c r="Z191" s="71" t="b">
        <f t="shared" si="6"/>
        <v>1</v>
      </c>
      <c r="AA191" s="71" t="b">
        <f t="shared" si="7"/>
        <v>0</v>
      </c>
      <c r="AB191" s="71" t="b">
        <f t="shared" si="4"/>
        <v>0</v>
      </c>
      <c r="AH191" s="62" t="b">
        <f t="shared" si="5"/>
        <v>0</v>
      </c>
    </row>
    <row r="192" spans="1:34" ht="18.75" customHeight="1" x14ac:dyDescent="0.2">
      <c r="A192" s="189">
        <v>1</v>
      </c>
      <c r="AA192" s="71"/>
      <c r="AB192" s="71"/>
      <c r="AH192" s="62"/>
    </row>
    <row r="193" spans="1:46" ht="54.75" customHeight="1" x14ac:dyDescent="0.2">
      <c r="A193" s="187">
        <v>1</v>
      </c>
      <c r="B193" s="45"/>
      <c r="D193" s="34"/>
      <c r="E193" s="34"/>
      <c r="F193" s="34"/>
      <c r="G193" s="34"/>
      <c r="H193" s="34"/>
      <c r="I193" s="34"/>
      <c r="J193" s="34"/>
      <c r="L193" s="116" t="str">
        <f>IF(UtvarderingsVal="Alt3","","Max poäng för uppfyllda bör-krav")</f>
        <v>Max poäng för uppfyllda bör-krav</v>
      </c>
      <c r="P193" s="34"/>
      <c r="Q193" s="34"/>
      <c r="R193" s="34"/>
      <c r="S193" s="34"/>
      <c r="T193" s="34"/>
      <c r="U193" s="34"/>
      <c r="V193" s="34"/>
      <c r="W193" s="65"/>
      <c r="X193" s="66"/>
      <c r="Y193" s="34"/>
      <c r="Z193" s="34"/>
      <c r="AA193" s="71"/>
      <c r="AB193" s="71"/>
      <c r="AH193" s="62"/>
    </row>
    <row r="194" spans="1:46" ht="27" customHeight="1" x14ac:dyDescent="0.2">
      <c r="A194" s="187">
        <v>1</v>
      </c>
      <c r="B194" s="713"/>
      <c r="C194" s="714"/>
      <c r="F194" s="34"/>
      <c r="G194" s="73"/>
      <c r="H194" s="34"/>
      <c r="I194" s="34"/>
      <c r="J194" s="34"/>
      <c r="K194" s="115"/>
      <c r="L194" s="91">
        <f>IF(UtvarderingsVal="Alt3","",SUM(L167:L191))</f>
        <v>0</v>
      </c>
      <c r="P194" s="143" t="str">
        <f>IF(UtvarderingsVal="Alt3","","Total erhållen poängsumma:")</f>
        <v>Total erhållen poängsumma:</v>
      </c>
      <c r="Q194" s="76">
        <f>IF(UtvarderingsVal="Alt3","",SUMIF(P167:P191,"Ja",L167:L191))</f>
        <v>0</v>
      </c>
      <c r="R194" s="715"/>
      <c r="S194" s="714"/>
      <c r="T194" s="34"/>
      <c r="U194" s="34"/>
      <c r="V194" s="34"/>
      <c r="W194" s="65"/>
      <c r="X194" s="271"/>
      <c r="Y194" s="66"/>
      <c r="Z194" s="71"/>
      <c r="AA194" s="71"/>
      <c r="AB194" s="71"/>
      <c r="AH194" s="62"/>
    </row>
    <row r="195" spans="1:46" ht="14.25" x14ac:dyDescent="0.2">
      <c r="A195" s="187"/>
      <c r="B195" s="34"/>
      <c r="C195" s="34"/>
      <c r="D195" s="34"/>
      <c r="E195" s="34"/>
      <c r="F195" s="34"/>
      <c r="G195" s="34"/>
      <c r="H195" s="34"/>
      <c r="I195" s="34"/>
      <c r="J195" s="34"/>
      <c r="P195" s="34"/>
      <c r="Q195" s="34"/>
      <c r="R195" s="34"/>
      <c r="S195" s="34"/>
      <c r="T195" s="34"/>
      <c r="U195" s="34"/>
      <c r="V195" s="34"/>
      <c r="W195" s="34"/>
      <c r="X195" s="65"/>
      <c r="Y195" s="66"/>
      <c r="Z195" s="34"/>
      <c r="AA195" s="71"/>
      <c r="AB195" s="71"/>
      <c r="AH195" s="62"/>
    </row>
    <row r="196" spans="1:46" ht="21" customHeight="1" x14ac:dyDescent="0.2">
      <c r="C196" s="92"/>
      <c r="D196" s="92"/>
      <c r="E196" s="90"/>
      <c r="F196" s="90"/>
      <c r="G196" s="90"/>
      <c r="H196" s="90"/>
      <c r="I196" s="93"/>
      <c r="J196" s="7"/>
      <c r="P196" s="50"/>
      <c r="R196" s="7"/>
      <c r="S196" s="7"/>
      <c r="T196" s="45"/>
      <c r="U196" s="7"/>
      <c r="V196" s="52"/>
      <c r="W196" s="51"/>
      <c r="X196" s="34"/>
      <c r="Y196" s="34"/>
      <c r="Z196" s="34"/>
      <c r="AA196" s="71"/>
      <c r="AB196" s="71"/>
      <c r="AH196" s="62"/>
      <c r="AI196" s="55"/>
      <c r="AJ196" s="55"/>
      <c r="AK196" s="55"/>
      <c r="AL196" s="55"/>
      <c r="AM196" s="55"/>
      <c r="AN196" s="55"/>
      <c r="AO196" s="55"/>
      <c r="AP196" s="55"/>
      <c r="AQ196" s="55"/>
      <c r="AR196" s="55"/>
      <c r="AS196" s="55"/>
      <c r="AT196" s="55"/>
    </row>
    <row r="197" spans="1:46" ht="7.5" customHeight="1" x14ac:dyDescent="0.2">
      <c r="B197" s="92"/>
      <c r="C197" s="92"/>
      <c r="D197" s="92"/>
      <c r="E197" s="54"/>
      <c r="F197" s="54"/>
      <c r="G197" s="54"/>
      <c r="H197" s="54"/>
      <c r="J197" s="7"/>
      <c r="P197" s="50"/>
      <c r="R197" s="7"/>
      <c r="S197" s="7"/>
      <c r="T197" s="45"/>
      <c r="U197" s="7"/>
      <c r="V197" s="52"/>
      <c r="W197" s="51"/>
      <c r="X197" s="34"/>
      <c r="Y197" s="34"/>
      <c r="Z197" s="34"/>
      <c r="AA197" s="71"/>
      <c r="AB197" s="71"/>
      <c r="AH197" s="62"/>
      <c r="AI197" s="55"/>
      <c r="AJ197" s="55"/>
      <c r="AK197" s="55"/>
      <c r="AL197" s="55"/>
      <c r="AM197" s="55"/>
      <c r="AN197" s="55"/>
      <c r="AO197" s="55"/>
      <c r="AP197" s="55"/>
      <c r="AQ197" s="55"/>
      <c r="AR197" s="55"/>
      <c r="AS197" s="55"/>
      <c r="AT197" s="55"/>
    </row>
    <row r="198" spans="1:46" ht="23.25" customHeight="1" x14ac:dyDescent="0.2">
      <c r="A198" s="189" t="s">
        <v>142</v>
      </c>
      <c r="B198" s="152" t="s">
        <v>723</v>
      </c>
      <c r="C198" s="153"/>
      <c r="D198" s="154"/>
      <c r="E198" s="145"/>
      <c r="F198" s="155"/>
      <c r="G198" s="155"/>
      <c r="H198" s="155"/>
      <c r="I198" s="145"/>
      <c r="J198" s="147"/>
      <c r="K198" s="145"/>
      <c r="L198" s="146"/>
      <c r="M198" s="145"/>
      <c r="N198" s="156"/>
      <c r="P198" s="693" t="s">
        <v>111</v>
      </c>
      <c r="Q198" s="694"/>
      <c r="R198" s="697" t="s">
        <v>101</v>
      </c>
      <c r="S198" s="699" t="s">
        <v>546</v>
      </c>
      <c r="T198" s="700"/>
      <c r="U198" s="700"/>
      <c r="V198" s="700"/>
      <c r="W198" s="700"/>
      <c r="X198" s="694"/>
      <c r="Y198" s="271"/>
      <c r="Z198" s="34"/>
      <c r="AA198" s="34"/>
      <c r="AB198" s="34"/>
      <c r="AH198" s="55"/>
      <c r="AI198" s="55"/>
      <c r="AJ198" s="55"/>
      <c r="AK198" s="55"/>
      <c r="AL198" s="55"/>
      <c r="AM198" s="55"/>
      <c r="AN198" s="55"/>
      <c r="AO198" s="55"/>
      <c r="AP198" s="55"/>
      <c r="AQ198" s="55"/>
      <c r="AR198" s="55"/>
      <c r="AS198" s="55"/>
      <c r="AT198" s="55"/>
    </row>
    <row r="199" spans="1:46" ht="27" customHeight="1" x14ac:dyDescent="0.2">
      <c r="A199" s="189" t="s">
        <v>142</v>
      </c>
      <c r="B199" s="157" t="s">
        <v>115</v>
      </c>
      <c r="J199" s="7"/>
      <c r="N199" s="158"/>
      <c r="P199" s="695"/>
      <c r="Q199" s="696"/>
      <c r="R199" s="698"/>
      <c r="S199" s="695"/>
      <c r="T199" s="640"/>
      <c r="U199" s="640"/>
      <c r="V199" s="640"/>
      <c r="W199" s="640"/>
      <c r="X199" s="696"/>
      <c r="Y199" s="271"/>
      <c r="Z199" s="34"/>
      <c r="AA199" s="34"/>
      <c r="AB199" s="34"/>
      <c r="AH199" s="55"/>
      <c r="AI199" s="55"/>
      <c r="AJ199" s="55"/>
      <c r="AK199" s="55"/>
      <c r="AL199" s="55"/>
      <c r="AM199" s="55"/>
      <c r="AN199" s="55"/>
      <c r="AO199" s="55"/>
      <c r="AP199" s="55"/>
      <c r="AQ199" s="55"/>
      <c r="AR199" s="55"/>
      <c r="AS199" s="55"/>
      <c r="AT199" s="55"/>
    </row>
    <row r="200" spans="1:46" ht="74.25" customHeight="1" x14ac:dyDescent="0.25">
      <c r="A200" s="189" t="s">
        <v>142</v>
      </c>
      <c r="B200" s="183" t="s">
        <v>59</v>
      </c>
      <c r="J200" s="7"/>
      <c r="N200" s="158"/>
      <c r="P200" s="695"/>
      <c r="Q200" s="696"/>
      <c r="R200" s="698"/>
      <c r="S200" s="695"/>
      <c r="T200" s="640"/>
      <c r="U200" s="640"/>
      <c r="V200" s="640"/>
      <c r="W200" s="640"/>
      <c r="X200" s="696"/>
      <c r="Y200" s="271"/>
      <c r="Z200" s="34"/>
      <c r="AA200" s="34"/>
      <c r="AB200" s="34"/>
      <c r="AH200" s="55"/>
      <c r="AI200" s="55"/>
      <c r="AJ200" s="55"/>
      <c r="AK200" s="55"/>
      <c r="AL200" s="55"/>
      <c r="AM200" s="55"/>
      <c r="AN200" s="55"/>
      <c r="AO200" s="55"/>
      <c r="AP200" s="55"/>
      <c r="AQ200" s="55"/>
      <c r="AR200" s="55"/>
      <c r="AS200" s="55"/>
      <c r="AT200" s="55"/>
    </row>
    <row r="201" spans="1:46" ht="20.25" customHeight="1" x14ac:dyDescent="0.2">
      <c r="A201" s="189" t="s">
        <v>142</v>
      </c>
      <c r="B201" s="157" t="s">
        <v>114</v>
      </c>
      <c r="J201" s="170" t="s">
        <v>94</v>
      </c>
      <c r="N201" s="159"/>
      <c r="P201" s="184"/>
      <c r="Q201" s="701" t="s">
        <v>98</v>
      </c>
      <c r="R201" s="703" t="s">
        <v>95</v>
      </c>
      <c r="S201" s="705" t="s">
        <v>96</v>
      </c>
      <c r="T201" s="706"/>
      <c r="U201" s="705" t="s">
        <v>97</v>
      </c>
      <c r="V201" s="706"/>
      <c r="W201" s="709" t="s">
        <v>140</v>
      </c>
      <c r="X201" s="710"/>
      <c r="Y201" s="33"/>
      <c r="Z201" s="33"/>
      <c r="AD201" s="10"/>
      <c r="AE201" s="81"/>
      <c r="AH201" s="55"/>
      <c r="AI201" s="55"/>
      <c r="AJ201" s="55"/>
      <c r="AK201" s="55"/>
      <c r="AL201" s="55"/>
      <c r="AM201" s="55"/>
      <c r="AN201" s="55"/>
      <c r="AO201" s="55"/>
      <c r="AP201" s="55"/>
      <c r="AQ201" s="55"/>
      <c r="AR201" s="55"/>
      <c r="AS201" s="55"/>
      <c r="AT201" s="55"/>
    </row>
    <row r="202" spans="1:46" ht="21.75" customHeight="1" x14ac:dyDescent="0.2">
      <c r="A202" s="189" t="s">
        <v>142</v>
      </c>
      <c r="B202" s="171" t="s">
        <v>102</v>
      </c>
      <c r="C202" s="172"/>
      <c r="D202" s="173"/>
      <c r="E202" s="174"/>
      <c r="F202" s="175"/>
      <c r="G202" s="175"/>
      <c r="H202" s="176"/>
      <c r="I202" s="177" t="s">
        <v>139</v>
      </c>
      <c r="J202" s="208">
        <v>0</v>
      </c>
      <c r="L202" s="717"/>
      <c r="M202" s="717"/>
      <c r="N202" s="159"/>
      <c r="P202" s="185" t="s">
        <v>110</v>
      </c>
      <c r="Q202" s="702"/>
      <c r="R202" s="704"/>
      <c r="S202" s="707"/>
      <c r="T202" s="708"/>
      <c r="U202" s="707"/>
      <c r="V202" s="708"/>
      <c r="W202" s="711"/>
      <c r="X202" s="712"/>
      <c r="Y202" s="33"/>
      <c r="Z202" s="33"/>
      <c r="AD202" s="10"/>
      <c r="AE202" s="34"/>
      <c r="AH202" s="55"/>
      <c r="AI202" s="55"/>
      <c r="AJ202" s="55"/>
      <c r="AK202" s="55"/>
      <c r="AL202" s="55"/>
      <c r="AM202" s="55"/>
      <c r="AN202" s="55"/>
      <c r="AO202" s="55"/>
      <c r="AP202" s="55"/>
      <c r="AQ202" s="55"/>
      <c r="AR202" s="55"/>
      <c r="AS202" s="55"/>
      <c r="AT202" s="55"/>
    </row>
    <row r="203" spans="1:46" ht="21.75" customHeight="1" x14ac:dyDescent="0.2">
      <c r="A203" s="189" t="s">
        <v>142</v>
      </c>
      <c r="B203" s="171" t="s">
        <v>106</v>
      </c>
      <c r="C203" s="174"/>
      <c r="D203" s="178"/>
      <c r="E203" s="174"/>
      <c r="F203" s="175"/>
      <c r="G203" s="175"/>
      <c r="H203" s="176"/>
      <c r="I203" s="177" t="s">
        <v>160</v>
      </c>
      <c r="J203" s="208">
        <v>0</v>
      </c>
      <c r="L203" s="718"/>
      <c r="M203" s="718"/>
      <c r="N203" s="159"/>
      <c r="P203" s="166">
        <f>X99</f>
        <v>0</v>
      </c>
      <c r="Q203" s="167">
        <f>J202</f>
        <v>0</v>
      </c>
      <c r="R203" s="209"/>
      <c r="S203" s="719">
        <f>IFERROR(R203/P203*100,0)</f>
        <v>0</v>
      </c>
      <c r="T203" s="720"/>
      <c r="U203" s="721">
        <f>IFERROR(S203*Q203,"")</f>
        <v>0</v>
      </c>
      <c r="V203" s="722"/>
      <c r="W203" s="723" t="str">
        <f>IFERROR(SUM(U203+U205),"")</f>
        <v/>
      </c>
      <c r="X203" s="724"/>
      <c r="Y203" s="33"/>
      <c r="Z203" s="33"/>
      <c r="AD203" s="10"/>
      <c r="AE203" s="272"/>
      <c r="AH203" s="55"/>
      <c r="AI203" s="55"/>
      <c r="AJ203" s="55"/>
      <c r="AK203" s="55"/>
      <c r="AL203" s="55"/>
      <c r="AM203" s="55"/>
      <c r="AN203" s="55"/>
      <c r="AO203" s="55"/>
      <c r="AP203" s="55"/>
      <c r="AQ203" s="55"/>
      <c r="AR203" s="55"/>
      <c r="AS203" s="55"/>
      <c r="AT203" s="55"/>
    </row>
    <row r="204" spans="1:46" ht="29.25" customHeight="1" x14ac:dyDescent="0.2">
      <c r="A204" s="189" t="s">
        <v>142</v>
      </c>
      <c r="B204" s="729" t="s">
        <v>47</v>
      </c>
      <c r="C204" s="730"/>
      <c r="D204" s="731"/>
      <c r="E204" s="174"/>
      <c r="F204" s="179"/>
      <c r="G204" s="179"/>
      <c r="H204" s="180"/>
      <c r="I204" s="181" t="s">
        <v>48</v>
      </c>
      <c r="J204" s="182">
        <f>J203+J202</f>
        <v>0</v>
      </c>
      <c r="L204" s="96"/>
      <c r="M204" s="96"/>
      <c r="N204" s="160"/>
      <c r="P204" s="117" t="s">
        <v>103</v>
      </c>
      <c r="Q204" s="118"/>
      <c r="R204" s="119"/>
      <c r="S204" s="732"/>
      <c r="T204" s="733"/>
      <c r="U204" s="734"/>
      <c r="V204" s="735"/>
      <c r="W204" s="725"/>
      <c r="X204" s="726"/>
      <c r="Y204" s="33"/>
      <c r="Z204" s="33"/>
      <c r="AD204" s="10"/>
      <c r="AE204" s="34"/>
      <c r="AH204" s="55"/>
      <c r="AI204" s="55"/>
      <c r="AJ204" s="55"/>
      <c r="AK204" s="55"/>
      <c r="AL204" s="55"/>
      <c r="AM204" s="55"/>
      <c r="AN204" s="55"/>
      <c r="AO204" s="55"/>
      <c r="AP204" s="55"/>
      <c r="AQ204" s="55"/>
      <c r="AR204" s="55"/>
      <c r="AS204" s="55"/>
      <c r="AT204" s="55"/>
    </row>
    <row r="205" spans="1:46" ht="27.75" customHeight="1" x14ac:dyDescent="0.2">
      <c r="A205" s="189" t="s">
        <v>142</v>
      </c>
      <c r="B205" s="161"/>
      <c r="C205" s="162"/>
      <c r="D205" s="162"/>
      <c r="E205" s="162"/>
      <c r="F205" s="162"/>
      <c r="G205" s="162"/>
      <c r="H205" s="162"/>
      <c r="I205" s="162"/>
      <c r="J205" s="163"/>
      <c r="K205" s="164"/>
      <c r="L205" s="164"/>
      <c r="M205" s="164"/>
      <c r="N205" s="165"/>
      <c r="P205" s="168">
        <f>Q194</f>
        <v>0</v>
      </c>
      <c r="Q205" s="167">
        <f>J203</f>
        <v>0</v>
      </c>
      <c r="R205" s="169"/>
      <c r="S205" s="736"/>
      <c r="T205" s="737"/>
      <c r="U205" s="721" t="str">
        <f>IFERROR(((P205/L194)*100)*Q205,"")</f>
        <v/>
      </c>
      <c r="V205" s="722"/>
      <c r="W205" s="727"/>
      <c r="X205" s="728"/>
      <c r="Y205" s="33"/>
      <c r="Z205" s="33"/>
      <c r="AD205" s="10"/>
      <c r="AE205" s="272"/>
      <c r="AH205" s="55"/>
      <c r="AI205" s="55"/>
      <c r="AJ205" s="55"/>
      <c r="AK205" s="55"/>
      <c r="AL205" s="55"/>
      <c r="AM205" s="55"/>
      <c r="AN205" s="55"/>
      <c r="AO205" s="55"/>
      <c r="AP205" s="55"/>
      <c r="AQ205" s="55"/>
      <c r="AR205" s="55"/>
      <c r="AS205" s="55"/>
      <c r="AT205" s="55"/>
    </row>
    <row r="206" spans="1:46" ht="18" customHeight="1" x14ac:dyDescent="0.2">
      <c r="A206" s="189" t="s">
        <v>142</v>
      </c>
      <c r="J206" s="7"/>
      <c r="L206" s="82"/>
      <c r="M206" s="82"/>
      <c r="N206" s="82"/>
      <c r="P206" s="60"/>
      <c r="R206" s="60"/>
      <c r="S206" s="716"/>
      <c r="T206" s="716"/>
      <c r="U206" s="716"/>
      <c r="V206" s="716"/>
      <c r="W206" s="33"/>
      <c r="Y206" s="33"/>
      <c r="Z206" s="33"/>
      <c r="AD206" s="10"/>
      <c r="AE206" s="34"/>
      <c r="AH206" s="55"/>
      <c r="AI206" s="55"/>
      <c r="AJ206" s="55"/>
      <c r="AK206" s="55"/>
      <c r="AL206" s="55"/>
      <c r="AM206" s="55"/>
      <c r="AN206" s="55"/>
      <c r="AO206" s="55"/>
      <c r="AP206" s="55"/>
      <c r="AQ206" s="55"/>
      <c r="AR206" s="55"/>
      <c r="AS206" s="55"/>
      <c r="AT206" s="55"/>
    </row>
    <row r="207" spans="1:46" ht="8.25" customHeight="1" x14ac:dyDescent="0.2">
      <c r="A207" s="189" t="s">
        <v>142</v>
      </c>
      <c r="J207" s="7"/>
      <c r="L207" s="82"/>
      <c r="M207" s="82"/>
      <c r="N207" s="82"/>
      <c r="P207" s="60"/>
      <c r="R207" s="60"/>
      <c r="S207" s="10"/>
      <c r="T207" s="10"/>
      <c r="U207" s="10"/>
      <c r="V207" s="10"/>
      <c r="W207" s="33"/>
      <c r="Y207" s="33"/>
      <c r="Z207" s="33"/>
      <c r="AD207" s="10"/>
      <c r="AE207" s="34"/>
      <c r="AH207" s="55"/>
      <c r="AI207" s="55"/>
      <c r="AJ207" s="55"/>
      <c r="AK207" s="55"/>
      <c r="AL207" s="55"/>
      <c r="AM207" s="55"/>
      <c r="AN207" s="55"/>
      <c r="AO207" s="55"/>
      <c r="AP207" s="55"/>
      <c r="AQ207" s="55"/>
      <c r="AR207" s="55"/>
      <c r="AS207" s="55"/>
      <c r="AT207" s="55"/>
    </row>
    <row r="208" spans="1:46" x14ac:dyDescent="0.2">
      <c r="B208" s="89"/>
      <c r="C208" s="89"/>
      <c r="D208" s="89"/>
      <c r="E208" s="89"/>
      <c r="F208" s="89"/>
      <c r="G208" s="89"/>
      <c r="H208" s="89"/>
      <c r="I208" s="89"/>
      <c r="J208" s="7"/>
      <c r="L208" s="83"/>
      <c r="M208" s="83"/>
      <c r="N208" s="83"/>
      <c r="P208" s="67"/>
      <c r="R208" s="10"/>
      <c r="U208" s="33"/>
      <c r="V208" s="33"/>
      <c r="W208" s="7"/>
      <c r="AD208" s="7"/>
      <c r="AH208" s="55"/>
      <c r="AI208" s="55"/>
      <c r="AJ208" s="55"/>
      <c r="AK208" s="55"/>
      <c r="AL208" s="55"/>
      <c r="AM208" s="55"/>
      <c r="AN208" s="55"/>
      <c r="AO208" s="55"/>
      <c r="AP208" s="55"/>
      <c r="AQ208" s="55"/>
      <c r="AR208" s="55"/>
      <c r="AS208" s="55"/>
      <c r="AT208" s="55"/>
    </row>
    <row r="209" spans="2:34" ht="18" x14ac:dyDescent="0.2">
      <c r="B209" s="503" t="s">
        <v>287</v>
      </c>
      <c r="C209" s="503"/>
      <c r="D209" s="503"/>
      <c r="E209" s="503"/>
      <c r="F209" s="503"/>
      <c r="H209" s="74"/>
      <c r="I209" s="74"/>
      <c r="J209" s="74"/>
      <c r="S209" s="34"/>
      <c r="T209" s="34"/>
      <c r="U209" s="34"/>
      <c r="W209" s="34"/>
    </row>
    <row r="210" spans="2:34" ht="26.25" customHeight="1" x14ac:dyDescent="0.2">
      <c r="B210" s="487" t="s">
        <v>286</v>
      </c>
      <c r="C210" s="488"/>
      <c r="D210" s="488"/>
      <c r="E210" s="488"/>
      <c r="F210" s="488"/>
      <c r="G210" s="488"/>
      <c r="H210" s="488"/>
      <c r="I210" s="488"/>
      <c r="J210" s="74"/>
      <c r="S210" s="34"/>
      <c r="T210" s="34"/>
      <c r="U210" s="34"/>
      <c r="W210" s="34"/>
    </row>
    <row r="211" spans="2:34" x14ac:dyDescent="0.2">
      <c r="B211" s="30" t="s">
        <v>104</v>
      </c>
      <c r="H211" s="74"/>
      <c r="I211" s="74"/>
      <c r="J211" s="74"/>
      <c r="K211" s="45"/>
      <c r="P211" s="30"/>
      <c r="U211" s="34"/>
      <c r="V211" s="34"/>
      <c r="W211" s="34"/>
    </row>
    <row r="212" spans="2:34" ht="19.5" customHeight="1" x14ac:dyDescent="0.2">
      <c r="B212" s="489" t="s">
        <v>307</v>
      </c>
      <c r="C212" s="490"/>
      <c r="D212" s="490"/>
      <c r="E212" s="490"/>
      <c r="F212" s="490"/>
      <c r="G212" s="490"/>
      <c r="H212" s="490"/>
      <c r="I212" s="491"/>
      <c r="J212" s="74"/>
      <c r="K212" s="45"/>
      <c r="P212" s="481"/>
      <c r="Q212" s="481"/>
      <c r="R212" s="481"/>
      <c r="S212" s="481"/>
      <c r="T212" s="192"/>
      <c r="U212" s="34"/>
    </row>
    <row r="213" spans="2:34" ht="19.5" customHeight="1" x14ac:dyDescent="0.2">
      <c r="B213" s="477"/>
      <c r="C213" s="478"/>
      <c r="D213" s="478"/>
      <c r="E213" s="478"/>
      <c r="F213" s="478"/>
      <c r="G213" s="478"/>
      <c r="H213" s="478"/>
      <c r="I213" s="479"/>
      <c r="J213" s="74"/>
      <c r="K213" s="45"/>
      <c r="U213" s="34"/>
      <c r="AG213" s="34"/>
      <c r="AH213" s="34"/>
    </row>
    <row r="214" spans="2:34" ht="19.5" customHeight="1" x14ac:dyDescent="0.2">
      <c r="B214" s="477"/>
      <c r="C214" s="478"/>
      <c r="D214" s="478"/>
      <c r="E214" s="478"/>
      <c r="F214" s="478"/>
      <c r="G214" s="478"/>
      <c r="H214" s="478"/>
      <c r="I214" s="479"/>
      <c r="K214" s="45"/>
      <c r="U214" s="34"/>
      <c r="X214" s="483"/>
      <c r="Y214" s="483"/>
      <c r="Z214" s="483"/>
      <c r="AA214" s="483"/>
      <c r="AB214" s="483"/>
      <c r="AG214" s="34"/>
      <c r="AH214" s="34"/>
    </row>
    <row r="215" spans="2:34" ht="19.5" customHeight="1" x14ac:dyDescent="0.2">
      <c r="B215" s="482"/>
      <c r="C215" s="482"/>
      <c r="D215" s="482"/>
      <c r="E215" s="482"/>
      <c r="F215" s="482"/>
      <c r="G215" s="482"/>
      <c r="H215" s="482"/>
      <c r="I215" s="482"/>
      <c r="K215" s="45"/>
      <c r="U215" s="34"/>
      <c r="X215" s="483"/>
      <c r="Y215" s="483"/>
      <c r="Z215" s="483"/>
      <c r="AA215" s="483"/>
      <c r="AB215" s="483"/>
      <c r="AG215" s="34"/>
      <c r="AH215" s="34"/>
    </row>
    <row r="216" spans="2:34" ht="12.75" customHeight="1" x14ac:dyDescent="0.2">
      <c r="J216" s="7"/>
      <c r="P216" s="7"/>
      <c r="Q216" s="7"/>
      <c r="R216" s="7"/>
      <c r="S216" s="7"/>
      <c r="T216" s="7"/>
      <c r="U216" s="34"/>
      <c r="X216" s="483"/>
      <c r="Y216" s="483"/>
      <c r="Z216" s="483"/>
      <c r="AA216" s="483"/>
      <c r="AB216" s="483"/>
      <c r="AG216" s="34"/>
      <c r="AH216" s="34"/>
    </row>
    <row r="217" spans="2:34" ht="19.5" customHeight="1" x14ac:dyDescent="0.2">
      <c r="B217" s="30" t="s">
        <v>294</v>
      </c>
      <c r="P217" s="30"/>
      <c r="U217" s="34"/>
      <c r="X217" s="483"/>
      <c r="Y217" s="483"/>
      <c r="Z217" s="483"/>
      <c r="AA217" s="483"/>
      <c r="AB217" s="483"/>
      <c r="AG217" s="34"/>
      <c r="AH217" s="34"/>
    </row>
    <row r="218" spans="2:34" ht="19.5" customHeight="1" x14ac:dyDescent="0.2">
      <c r="B218" s="480" t="s">
        <v>159</v>
      </c>
      <c r="C218" s="480"/>
      <c r="D218" s="480"/>
      <c r="E218" s="480"/>
      <c r="F218" s="480"/>
      <c r="G218" s="480"/>
      <c r="H218" s="480"/>
      <c r="I218" s="480"/>
      <c r="P218" s="481"/>
      <c r="Q218" s="481"/>
      <c r="R218" s="481"/>
      <c r="S218" s="481"/>
      <c r="T218" s="192"/>
      <c r="U218" s="34"/>
      <c r="X218" s="483"/>
      <c r="Y218" s="483"/>
      <c r="Z218" s="483"/>
      <c r="AA218" s="483"/>
      <c r="AB218" s="483"/>
    </row>
    <row r="219" spans="2:34" ht="19.5" customHeight="1" x14ac:dyDescent="0.2">
      <c r="B219" s="482"/>
      <c r="C219" s="482"/>
      <c r="D219" s="482"/>
      <c r="E219" s="482"/>
      <c r="F219" s="482"/>
      <c r="G219" s="482"/>
      <c r="H219" s="482"/>
      <c r="I219" s="482"/>
      <c r="U219" s="34"/>
      <c r="X219" s="483"/>
      <c r="Y219" s="483"/>
      <c r="Z219" s="483"/>
      <c r="AA219" s="483"/>
      <c r="AB219" s="483"/>
      <c r="AG219" s="34"/>
      <c r="AH219" s="34"/>
    </row>
    <row r="220" spans="2:34" ht="19.5" customHeight="1" x14ac:dyDescent="0.2">
      <c r="B220" s="482"/>
      <c r="C220" s="482"/>
      <c r="D220" s="482"/>
      <c r="E220" s="482"/>
      <c r="F220" s="482"/>
      <c r="G220" s="482"/>
      <c r="H220" s="482"/>
      <c r="I220" s="482"/>
      <c r="U220" s="34"/>
      <c r="X220" s="483"/>
      <c r="Y220" s="483"/>
      <c r="Z220" s="483"/>
      <c r="AA220" s="483"/>
      <c r="AB220" s="483"/>
      <c r="AG220" s="34"/>
      <c r="AH220" s="34"/>
    </row>
    <row r="221" spans="2:34" ht="19.5" customHeight="1" x14ac:dyDescent="0.2">
      <c r="B221" s="482"/>
      <c r="C221" s="482"/>
      <c r="D221" s="482"/>
      <c r="E221" s="482"/>
      <c r="F221" s="482"/>
      <c r="G221" s="482"/>
      <c r="H221" s="482"/>
      <c r="I221" s="482"/>
      <c r="U221" s="34"/>
      <c r="X221" s="483"/>
      <c r="Y221" s="483"/>
      <c r="Z221" s="483"/>
      <c r="AA221" s="483"/>
      <c r="AB221" s="483"/>
      <c r="AG221" s="34"/>
      <c r="AH221" s="34"/>
    </row>
    <row r="222" spans="2:34" ht="19.5" customHeight="1" x14ac:dyDescent="0.2">
      <c r="U222" s="34"/>
      <c r="X222" s="483"/>
      <c r="Y222" s="483"/>
      <c r="Z222" s="483"/>
      <c r="AA222" s="483"/>
      <c r="AB222" s="483"/>
      <c r="AG222" s="34"/>
      <c r="AH222" s="34"/>
    </row>
    <row r="223" spans="2:34" ht="19.5" customHeight="1" x14ac:dyDescent="0.2">
      <c r="B223" s="30" t="s">
        <v>295</v>
      </c>
      <c r="P223" s="30"/>
      <c r="U223" s="34"/>
      <c r="X223" s="483"/>
      <c r="Y223" s="483"/>
      <c r="Z223" s="483"/>
      <c r="AA223" s="483"/>
      <c r="AB223" s="483"/>
      <c r="AG223" s="34"/>
      <c r="AH223" s="34"/>
    </row>
    <row r="224" spans="2:34" ht="19.5" customHeight="1" x14ac:dyDescent="0.2">
      <c r="B224" s="480" t="s">
        <v>296</v>
      </c>
      <c r="C224" s="480"/>
      <c r="D224" s="480"/>
      <c r="E224" s="480"/>
      <c r="F224" s="480"/>
      <c r="G224" s="480"/>
      <c r="H224" s="480"/>
      <c r="I224" s="480"/>
      <c r="P224" s="557"/>
      <c r="Q224" s="557"/>
      <c r="R224" s="557"/>
      <c r="S224" s="557"/>
      <c r="T224" s="192"/>
      <c r="U224" s="34"/>
      <c r="X224" s="483"/>
      <c r="Y224" s="483"/>
      <c r="Z224" s="483"/>
      <c r="AA224" s="483"/>
      <c r="AB224" s="483"/>
    </row>
    <row r="225" spans="2:34" ht="19.5" customHeight="1" x14ac:dyDescent="0.2">
      <c r="B225" s="482"/>
      <c r="C225" s="482"/>
      <c r="D225" s="482"/>
      <c r="E225" s="482"/>
      <c r="F225" s="482"/>
      <c r="G225" s="482"/>
      <c r="H225" s="482"/>
      <c r="I225" s="482"/>
      <c r="U225" s="34"/>
      <c r="X225" s="483"/>
      <c r="Y225" s="483"/>
      <c r="Z225" s="483"/>
      <c r="AA225" s="483"/>
      <c r="AB225" s="483"/>
      <c r="AG225" s="34"/>
      <c r="AH225" s="34"/>
    </row>
    <row r="226" spans="2:34" ht="19.5" customHeight="1" x14ac:dyDescent="0.2">
      <c r="B226" s="482"/>
      <c r="C226" s="482"/>
      <c r="D226" s="482"/>
      <c r="E226" s="482"/>
      <c r="F226" s="482"/>
      <c r="G226" s="482"/>
      <c r="H226" s="482"/>
      <c r="I226" s="482"/>
      <c r="U226" s="34"/>
      <c r="X226" s="483"/>
      <c r="Y226" s="483"/>
      <c r="Z226" s="483"/>
      <c r="AA226" s="483"/>
      <c r="AB226" s="483"/>
      <c r="AG226" s="34"/>
      <c r="AH226" s="34"/>
    </row>
    <row r="227" spans="2:34" ht="19.5" customHeight="1" x14ac:dyDescent="0.2">
      <c r="B227" s="482"/>
      <c r="C227" s="482"/>
      <c r="D227" s="482"/>
      <c r="E227" s="482"/>
      <c r="F227" s="482"/>
      <c r="G227" s="482"/>
      <c r="H227" s="482"/>
      <c r="I227" s="482"/>
      <c r="U227" s="34"/>
      <c r="X227" s="483"/>
      <c r="Y227" s="483"/>
      <c r="Z227" s="483"/>
      <c r="AA227" s="483"/>
      <c r="AB227" s="483"/>
      <c r="AG227" s="34"/>
      <c r="AH227" s="34"/>
    </row>
    <row r="228" spans="2:34" ht="19.5" customHeight="1" x14ac:dyDescent="0.2">
      <c r="B228" s="482"/>
      <c r="C228" s="482"/>
      <c r="D228" s="482"/>
      <c r="E228" s="482"/>
      <c r="F228" s="482"/>
      <c r="G228" s="482"/>
      <c r="H228" s="482"/>
      <c r="I228" s="482"/>
      <c r="U228" s="34"/>
      <c r="X228" s="483"/>
      <c r="Y228" s="483"/>
      <c r="Z228" s="483"/>
      <c r="AA228" s="483"/>
      <c r="AB228" s="483"/>
      <c r="AG228" s="34"/>
      <c r="AH228" s="34"/>
    </row>
    <row r="229" spans="2:34" ht="19.5" customHeight="1" x14ac:dyDescent="0.2">
      <c r="B229" s="482"/>
      <c r="C229" s="482"/>
      <c r="D229" s="482"/>
      <c r="E229" s="482"/>
      <c r="F229" s="482"/>
      <c r="G229" s="482"/>
      <c r="H229" s="482"/>
      <c r="I229" s="482"/>
      <c r="U229" s="34"/>
      <c r="X229" s="483"/>
      <c r="Y229" s="483"/>
      <c r="Z229" s="483"/>
      <c r="AA229" s="483"/>
      <c r="AB229" s="483"/>
      <c r="AG229" s="34"/>
      <c r="AH229" s="34"/>
    </row>
    <row r="230" spans="2:34" ht="17.25" customHeight="1" x14ac:dyDescent="0.2">
      <c r="B230" s="43"/>
      <c r="C230" s="43"/>
      <c r="D230" s="43"/>
      <c r="E230" s="43"/>
      <c r="F230" s="43"/>
      <c r="H230" s="37"/>
      <c r="I230" s="37"/>
      <c r="J230" s="37"/>
      <c r="P230" s="36"/>
      <c r="S230" s="34"/>
      <c r="T230" s="34"/>
      <c r="U230" s="34"/>
      <c r="X230" s="483"/>
      <c r="Y230" s="483"/>
      <c r="Z230" s="483"/>
      <c r="AA230" s="483"/>
      <c r="AB230" s="483"/>
      <c r="AG230" s="34"/>
      <c r="AH230" s="34"/>
    </row>
    <row r="231" spans="2:34" ht="19.5" customHeight="1" x14ac:dyDescent="0.2">
      <c r="B231" s="30" t="s">
        <v>153</v>
      </c>
      <c r="P231" s="30"/>
      <c r="U231" s="34"/>
      <c r="X231" s="483"/>
      <c r="Y231" s="483"/>
      <c r="Z231" s="483"/>
      <c r="AA231" s="483"/>
      <c r="AB231" s="483"/>
      <c r="AG231" s="34"/>
      <c r="AH231" s="34"/>
    </row>
    <row r="232" spans="2:34" ht="19.5" customHeight="1" x14ac:dyDescent="0.2">
      <c r="B232" s="480" t="s">
        <v>185</v>
      </c>
      <c r="C232" s="480"/>
      <c r="D232" s="480"/>
      <c r="E232" s="480"/>
      <c r="F232" s="480"/>
      <c r="G232" s="480"/>
      <c r="H232" s="480"/>
      <c r="I232" s="480"/>
      <c r="K232" s="45"/>
      <c r="P232" s="481"/>
      <c r="Q232" s="481"/>
      <c r="R232" s="481"/>
      <c r="S232" s="481"/>
      <c r="T232" s="192"/>
      <c r="U232" s="34"/>
      <c r="X232" s="483"/>
      <c r="Y232" s="483"/>
      <c r="Z232" s="483"/>
      <c r="AA232" s="483"/>
      <c r="AB232" s="483"/>
    </row>
    <row r="233" spans="2:34" ht="19.5" customHeight="1" x14ac:dyDescent="0.2">
      <c r="B233" s="482"/>
      <c r="C233" s="482"/>
      <c r="D233" s="482"/>
      <c r="E233" s="482"/>
      <c r="F233" s="482"/>
      <c r="G233" s="482"/>
      <c r="H233" s="482"/>
      <c r="I233" s="482"/>
      <c r="K233" s="45"/>
      <c r="U233" s="34"/>
      <c r="X233" s="483"/>
      <c r="Y233" s="483"/>
      <c r="Z233" s="483"/>
      <c r="AA233" s="483"/>
      <c r="AB233" s="483"/>
      <c r="AG233" s="34"/>
      <c r="AH233" s="34"/>
    </row>
    <row r="234" spans="2:34" ht="19.5" customHeight="1" x14ac:dyDescent="0.2">
      <c r="B234" s="482"/>
      <c r="C234" s="482"/>
      <c r="D234" s="482"/>
      <c r="E234" s="482"/>
      <c r="F234" s="482"/>
      <c r="G234" s="482"/>
      <c r="H234" s="482"/>
      <c r="I234" s="482"/>
      <c r="K234" s="45"/>
      <c r="U234" s="34"/>
      <c r="X234" s="483"/>
      <c r="Y234" s="483"/>
      <c r="Z234" s="483"/>
      <c r="AA234" s="483"/>
      <c r="AB234" s="483"/>
      <c r="AG234" s="34"/>
      <c r="AH234" s="34"/>
    </row>
    <row r="235" spans="2:34" ht="19.5" customHeight="1" x14ac:dyDescent="0.2">
      <c r="B235" s="482"/>
      <c r="C235" s="482"/>
      <c r="D235" s="482"/>
      <c r="E235" s="482"/>
      <c r="F235" s="482"/>
      <c r="G235" s="482"/>
      <c r="H235" s="482"/>
      <c r="I235" s="482"/>
      <c r="K235" s="45"/>
      <c r="U235" s="34"/>
      <c r="X235" s="483"/>
      <c r="Y235" s="483"/>
      <c r="Z235" s="483"/>
      <c r="AA235" s="483"/>
      <c r="AB235" s="483"/>
      <c r="AG235" s="34"/>
      <c r="AH235" s="34"/>
    </row>
    <row r="236" spans="2:34" ht="19.5" customHeight="1" x14ac:dyDescent="0.2">
      <c r="J236" s="7"/>
      <c r="P236" s="7"/>
      <c r="Q236" s="7"/>
      <c r="R236" s="7"/>
      <c r="S236" s="7"/>
      <c r="T236" s="7"/>
      <c r="U236" s="34"/>
      <c r="X236" s="483"/>
      <c r="Y236" s="483"/>
      <c r="Z236" s="483"/>
      <c r="AA236" s="483"/>
      <c r="AB236" s="483"/>
      <c r="AG236" s="34"/>
      <c r="AH236" s="34"/>
    </row>
    <row r="237" spans="2:34" ht="17.25" customHeight="1" x14ac:dyDescent="0.2">
      <c r="B237" s="30" t="s">
        <v>293</v>
      </c>
      <c r="C237" s="43"/>
      <c r="D237" s="43"/>
      <c r="E237" s="43"/>
      <c r="F237" s="43"/>
      <c r="H237" s="37"/>
      <c r="I237" s="37"/>
      <c r="J237" s="37"/>
      <c r="P237" s="36"/>
      <c r="S237" s="34"/>
      <c r="T237" s="34"/>
      <c r="U237" s="34"/>
      <c r="X237" s="483"/>
      <c r="Y237" s="483"/>
      <c r="Z237" s="483"/>
      <c r="AA237" s="483"/>
      <c r="AB237" s="483"/>
      <c r="AG237" s="34"/>
      <c r="AH237" s="34"/>
    </row>
    <row r="238" spans="2:34" s="1" customFormat="1" ht="43.9" customHeight="1" x14ac:dyDescent="0.2">
      <c r="B238" s="480" t="s">
        <v>538</v>
      </c>
      <c r="C238" s="480"/>
      <c r="D238" s="480"/>
      <c r="E238" s="480"/>
      <c r="F238" s="480"/>
      <c r="G238" s="480"/>
      <c r="H238" s="480"/>
      <c r="I238" s="480"/>
      <c r="X238" s="483"/>
      <c r="Y238" s="483"/>
      <c r="Z238" s="483"/>
      <c r="AA238" s="483"/>
      <c r="AB238" s="483"/>
    </row>
    <row r="239" spans="2:34" s="1" customFormat="1" ht="41.25" customHeight="1" x14ac:dyDescent="0.2">
      <c r="B239" s="492"/>
      <c r="C239" s="493"/>
      <c r="D239" s="493"/>
      <c r="E239" s="494"/>
      <c r="F239" s="494"/>
      <c r="G239" s="494"/>
      <c r="H239" s="494"/>
      <c r="I239" s="495"/>
      <c r="X239" s="483"/>
      <c r="Y239" s="483"/>
      <c r="Z239" s="483"/>
      <c r="AA239" s="483"/>
      <c r="AB239" s="483"/>
    </row>
    <row r="240" spans="2:34" s="1" customFormat="1" ht="41.25" customHeight="1" x14ac:dyDescent="0.2">
      <c r="B240" s="496"/>
      <c r="C240" s="497"/>
      <c r="D240" s="497"/>
      <c r="E240" s="498"/>
      <c r="F240" s="498"/>
      <c r="G240" s="498"/>
      <c r="H240" s="498"/>
      <c r="I240" s="499"/>
      <c r="X240" s="483"/>
      <c r="Y240" s="483"/>
      <c r="Z240" s="483"/>
      <c r="AA240" s="483"/>
      <c r="AB240" s="483"/>
    </row>
    <row r="241" spans="2:34" s="1" customFormat="1" ht="25.5" customHeight="1" x14ac:dyDescent="0.25">
      <c r="B241" s="500"/>
      <c r="C241" s="501"/>
      <c r="D241" s="501"/>
      <c r="E241" s="501"/>
      <c r="F241" s="501"/>
      <c r="G241" s="501"/>
      <c r="H241" s="501"/>
      <c r="I241" s="502"/>
      <c r="J241" s="22"/>
      <c r="K241" s="22"/>
      <c r="L241" s="22"/>
      <c r="M241" s="22"/>
      <c r="X241" s="483"/>
      <c r="Y241" s="483"/>
      <c r="Z241" s="483"/>
      <c r="AA241" s="483"/>
      <c r="AB241" s="483"/>
    </row>
    <row r="242" spans="2:34" ht="17.25" customHeight="1" x14ac:dyDescent="0.2">
      <c r="B242" s="43"/>
      <c r="C242" s="43"/>
      <c r="D242" s="43"/>
      <c r="E242" s="43"/>
      <c r="F242" s="43"/>
      <c r="H242" s="37"/>
      <c r="I242" s="37"/>
      <c r="J242" s="37"/>
      <c r="P242" s="36"/>
      <c r="S242" s="34"/>
      <c r="T242" s="34"/>
      <c r="U242" s="34"/>
      <c r="X242" s="483"/>
      <c r="Y242" s="483"/>
      <c r="Z242" s="483"/>
      <c r="AA242" s="483"/>
      <c r="AB242" s="483"/>
      <c r="AG242" s="34"/>
      <c r="AH242" s="34"/>
    </row>
    <row r="243" spans="2:34" ht="20.25" customHeight="1" x14ac:dyDescent="0.2">
      <c r="B243" s="503" t="s">
        <v>34</v>
      </c>
      <c r="C243" s="503"/>
      <c r="D243" s="503"/>
      <c r="E243" s="503"/>
      <c r="F243" s="503"/>
      <c r="P243" s="36"/>
      <c r="S243" s="34"/>
      <c r="T243" s="34"/>
      <c r="U243" s="34"/>
      <c r="X243" s="483"/>
      <c r="Y243" s="483"/>
      <c r="Z243" s="483"/>
      <c r="AA243" s="483"/>
      <c r="AB243" s="483"/>
      <c r="AG243" s="34"/>
      <c r="AH243" s="34"/>
    </row>
    <row r="244" spans="2:34" ht="33" customHeight="1" x14ac:dyDescent="0.2">
      <c r="B244" s="489" t="s">
        <v>35</v>
      </c>
      <c r="C244" s="532"/>
      <c r="D244" s="532"/>
      <c r="E244" s="532"/>
      <c r="F244" s="532"/>
      <c r="G244" s="532"/>
      <c r="H244" s="532"/>
      <c r="I244" s="532"/>
      <c r="J244" s="98"/>
      <c r="K244" s="89"/>
      <c r="L244" s="89"/>
      <c r="M244" s="89"/>
      <c r="N244" s="89"/>
      <c r="O244" s="34"/>
      <c r="P244" s="34"/>
      <c r="Q244" s="34"/>
      <c r="R244" s="34"/>
      <c r="S244" s="34"/>
      <c r="T244" s="34"/>
      <c r="U244" s="34"/>
      <c r="X244" s="483"/>
      <c r="Y244" s="483"/>
      <c r="Z244" s="483"/>
      <c r="AA244" s="483"/>
      <c r="AB244" s="483"/>
      <c r="AG244" s="34"/>
      <c r="AH244" s="34"/>
    </row>
    <row r="245" spans="2:34" ht="17.25" customHeight="1" x14ac:dyDescent="0.2">
      <c r="B245" s="652"/>
      <c r="C245" s="653"/>
      <c r="D245" s="653"/>
      <c r="E245" s="653"/>
      <c r="F245" s="653"/>
      <c r="G245" s="653"/>
      <c r="H245" s="653"/>
      <c r="I245" s="653"/>
      <c r="J245" s="99"/>
      <c r="K245" s="100"/>
      <c r="L245" s="100"/>
      <c r="M245" s="100"/>
      <c r="N245" s="100"/>
      <c r="O245" s="34"/>
      <c r="P245" s="34"/>
      <c r="Q245" s="34"/>
      <c r="R245" s="34"/>
      <c r="S245" s="34"/>
      <c r="T245" s="34"/>
      <c r="U245" s="34"/>
      <c r="X245" s="483"/>
      <c r="Y245" s="483"/>
      <c r="Z245" s="483"/>
      <c r="AA245" s="483"/>
      <c r="AB245" s="483"/>
      <c r="AG245" s="34"/>
      <c r="AH245" s="34"/>
    </row>
    <row r="246" spans="2:34" ht="12.75" customHeight="1" x14ac:dyDescent="0.2">
      <c r="B246" s="654"/>
      <c r="C246" s="655"/>
      <c r="D246" s="655"/>
      <c r="E246" s="655"/>
      <c r="F246" s="655"/>
      <c r="G246" s="655"/>
      <c r="H246" s="655"/>
      <c r="I246" s="655"/>
      <c r="J246" s="99"/>
      <c r="K246" s="100"/>
      <c r="L246" s="100"/>
      <c r="M246" s="100"/>
      <c r="N246" s="100"/>
      <c r="X246" s="483"/>
      <c r="Y246" s="483"/>
      <c r="Z246" s="483"/>
      <c r="AA246" s="483"/>
      <c r="AB246" s="483"/>
    </row>
    <row r="247" spans="2:34" ht="12.75" customHeight="1" x14ac:dyDescent="0.2">
      <c r="B247" s="654"/>
      <c r="C247" s="655"/>
      <c r="D247" s="655"/>
      <c r="E247" s="655"/>
      <c r="F247" s="655"/>
      <c r="G247" s="655"/>
      <c r="H247" s="655"/>
      <c r="I247" s="655"/>
      <c r="J247" s="99"/>
      <c r="K247" s="100"/>
      <c r="L247" s="100"/>
      <c r="M247" s="100"/>
      <c r="N247" s="100"/>
      <c r="X247" s="483"/>
      <c r="Y247" s="483"/>
      <c r="Z247" s="483"/>
      <c r="AA247" s="483"/>
      <c r="AB247" s="483"/>
    </row>
    <row r="248" spans="2:34" ht="12.75" customHeight="1" x14ac:dyDescent="0.2">
      <c r="B248" s="654"/>
      <c r="C248" s="655"/>
      <c r="D248" s="655"/>
      <c r="E248" s="655"/>
      <c r="F248" s="655"/>
      <c r="G248" s="655"/>
      <c r="H248" s="655"/>
      <c r="I248" s="655"/>
      <c r="J248" s="99"/>
      <c r="K248" s="100"/>
      <c r="L248" s="100"/>
      <c r="M248" s="100"/>
      <c r="N248" s="100"/>
      <c r="X248" s="483"/>
      <c r="Y248" s="483"/>
      <c r="Z248" s="483"/>
      <c r="AA248" s="483"/>
      <c r="AB248" s="483"/>
    </row>
    <row r="249" spans="2:34" ht="12.75" customHeight="1" x14ac:dyDescent="0.2">
      <c r="B249" s="654"/>
      <c r="C249" s="655"/>
      <c r="D249" s="655"/>
      <c r="E249" s="655"/>
      <c r="F249" s="655"/>
      <c r="G249" s="655"/>
      <c r="H249" s="655"/>
      <c r="I249" s="655"/>
      <c r="J249" s="99"/>
      <c r="K249" s="100"/>
      <c r="L249" s="100"/>
      <c r="M249" s="100"/>
      <c r="N249" s="100"/>
      <c r="X249" s="483"/>
      <c r="Y249" s="483"/>
      <c r="Z249" s="483"/>
      <c r="AA249" s="483"/>
      <c r="AB249" s="483"/>
    </row>
    <row r="250" spans="2:34" ht="12.75" customHeight="1" x14ac:dyDescent="0.2">
      <c r="B250" s="654"/>
      <c r="C250" s="655"/>
      <c r="D250" s="655"/>
      <c r="E250" s="655"/>
      <c r="F250" s="655"/>
      <c r="G250" s="655"/>
      <c r="H250" s="655"/>
      <c r="I250" s="655"/>
      <c r="J250" s="99"/>
      <c r="K250" s="100"/>
      <c r="L250" s="100"/>
      <c r="M250" s="100"/>
      <c r="N250" s="100"/>
      <c r="X250" s="483"/>
      <c r="Y250" s="483"/>
      <c r="Z250" s="483"/>
      <c r="AA250" s="483"/>
      <c r="AB250" s="483"/>
    </row>
    <row r="251" spans="2:34" ht="12.75" customHeight="1" x14ac:dyDescent="0.2">
      <c r="B251" s="654"/>
      <c r="C251" s="655"/>
      <c r="D251" s="655"/>
      <c r="E251" s="655"/>
      <c r="F251" s="655"/>
      <c r="G251" s="655"/>
      <c r="H251" s="655"/>
      <c r="I251" s="655"/>
      <c r="J251" s="94"/>
      <c r="K251" s="95"/>
      <c r="L251" s="95"/>
      <c r="M251" s="95"/>
      <c r="N251" s="95"/>
      <c r="X251" s="483"/>
      <c r="Y251" s="483"/>
      <c r="Z251" s="483"/>
      <c r="AA251" s="483"/>
      <c r="AB251" s="483"/>
    </row>
    <row r="252" spans="2:34" ht="12.75" customHeight="1" x14ac:dyDescent="0.2">
      <c r="B252" s="654"/>
      <c r="C252" s="655"/>
      <c r="D252" s="655"/>
      <c r="E252" s="655"/>
      <c r="F252" s="655"/>
      <c r="G252" s="655"/>
      <c r="H252" s="655"/>
      <c r="I252" s="655"/>
      <c r="J252" s="94"/>
      <c r="K252" s="95"/>
      <c r="L252" s="95"/>
      <c r="M252" s="95"/>
      <c r="N252" s="95"/>
      <c r="X252" s="483"/>
      <c r="Y252" s="483"/>
      <c r="Z252" s="483"/>
      <c r="AA252" s="483"/>
      <c r="AB252" s="483"/>
    </row>
    <row r="253" spans="2:34" ht="12.75" customHeight="1" x14ac:dyDescent="0.2">
      <c r="B253" s="654"/>
      <c r="C253" s="655"/>
      <c r="D253" s="655"/>
      <c r="E253" s="655"/>
      <c r="F253" s="655"/>
      <c r="G253" s="655"/>
      <c r="H253" s="655"/>
      <c r="I253" s="655"/>
      <c r="J253" s="94"/>
      <c r="K253" s="95"/>
      <c r="L253" s="95"/>
      <c r="M253" s="95"/>
      <c r="N253" s="95"/>
      <c r="X253" s="483"/>
      <c r="Y253" s="483"/>
      <c r="Z253" s="483"/>
      <c r="AA253" s="483"/>
      <c r="AB253" s="483"/>
    </row>
    <row r="254" spans="2:34" ht="15" customHeight="1" x14ac:dyDescent="0.2">
      <c r="B254" s="656"/>
      <c r="C254" s="657"/>
      <c r="D254" s="657"/>
      <c r="E254" s="657"/>
      <c r="F254" s="657"/>
      <c r="G254" s="657"/>
      <c r="H254" s="657"/>
      <c r="I254" s="657"/>
      <c r="J254" s="94"/>
      <c r="K254" s="95"/>
      <c r="L254" s="95"/>
      <c r="M254" s="95"/>
      <c r="N254" s="95"/>
      <c r="X254" s="483"/>
      <c r="Y254" s="483"/>
      <c r="Z254" s="483"/>
      <c r="AA254" s="483"/>
      <c r="AB254" s="483"/>
    </row>
    <row r="255" spans="2:34" x14ac:dyDescent="0.2">
      <c r="P255" s="45"/>
      <c r="X255" s="483"/>
      <c r="Y255" s="483"/>
      <c r="Z255" s="483"/>
      <c r="AA255" s="483"/>
      <c r="AB255" s="483"/>
    </row>
    <row r="256" spans="2:34" ht="15" customHeight="1" x14ac:dyDescent="0.2">
      <c r="B256" s="30" t="s">
        <v>732</v>
      </c>
      <c r="M256" s="30"/>
      <c r="P256" s="30" t="s">
        <v>119</v>
      </c>
      <c r="X256" s="483"/>
      <c r="Y256" s="483"/>
      <c r="Z256" s="483"/>
      <c r="AA256" s="483"/>
      <c r="AB256" s="483"/>
    </row>
    <row r="257" spans="2:46" ht="19.5" customHeight="1" x14ac:dyDescent="0.2">
      <c r="B257" s="480" t="s">
        <v>121</v>
      </c>
      <c r="C257" s="480"/>
      <c r="D257" s="480"/>
      <c r="E257" s="480"/>
      <c r="F257" s="480"/>
      <c r="G257" s="480"/>
      <c r="H257" s="480"/>
      <c r="I257" s="480"/>
      <c r="P257" s="489" t="s">
        <v>120</v>
      </c>
      <c r="Q257" s="490"/>
      <c r="R257" s="490"/>
      <c r="S257" s="490"/>
      <c r="T257" s="490"/>
      <c r="U257" s="490"/>
      <c r="V257" s="490"/>
      <c r="W257" s="558"/>
      <c r="X257" s="483"/>
      <c r="Y257" s="483"/>
      <c r="Z257" s="483"/>
      <c r="AA257" s="483"/>
      <c r="AB257" s="483"/>
    </row>
    <row r="258" spans="2:46" ht="19.5" customHeight="1" x14ac:dyDescent="0.2">
      <c r="B258" s="482"/>
      <c r="C258" s="482"/>
      <c r="D258" s="482"/>
      <c r="E258" s="482"/>
      <c r="F258" s="482"/>
      <c r="G258" s="482"/>
      <c r="H258" s="482"/>
      <c r="I258" s="482"/>
      <c r="O258" s="52"/>
      <c r="P258" s="484"/>
      <c r="Q258" s="485"/>
      <c r="R258" s="485"/>
      <c r="S258" s="485"/>
      <c r="T258" s="485"/>
      <c r="U258" s="485"/>
      <c r="V258" s="485"/>
      <c r="W258" s="486"/>
      <c r="X258" s="483"/>
      <c r="Y258" s="483"/>
      <c r="Z258" s="483"/>
      <c r="AA258" s="483"/>
      <c r="AB258" s="483"/>
    </row>
    <row r="259" spans="2:46" ht="19.5" customHeight="1" x14ac:dyDescent="0.2">
      <c r="B259" s="482"/>
      <c r="C259" s="482"/>
      <c r="D259" s="482"/>
      <c r="E259" s="482"/>
      <c r="F259" s="482"/>
      <c r="G259" s="482"/>
      <c r="H259" s="482"/>
      <c r="I259" s="482"/>
      <c r="P259" s="484"/>
      <c r="Q259" s="485"/>
      <c r="R259" s="485"/>
      <c r="S259" s="485"/>
      <c r="T259" s="485"/>
      <c r="U259" s="485"/>
      <c r="V259" s="485"/>
      <c r="W259" s="486"/>
      <c r="X259" s="483"/>
      <c r="Y259" s="483"/>
      <c r="Z259" s="483"/>
      <c r="AA259" s="483"/>
      <c r="AB259" s="483"/>
    </row>
    <row r="260" spans="2:46" ht="19.5" customHeight="1" x14ac:dyDescent="0.2">
      <c r="B260" s="477"/>
      <c r="C260" s="478"/>
      <c r="D260" s="478"/>
      <c r="E260" s="478"/>
      <c r="F260" s="478"/>
      <c r="G260" s="478"/>
      <c r="H260" s="478"/>
      <c r="I260" s="479"/>
      <c r="P260" s="484"/>
      <c r="Q260" s="485"/>
      <c r="R260" s="485"/>
      <c r="S260" s="485"/>
      <c r="T260" s="485"/>
      <c r="U260" s="485"/>
      <c r="V260" s="485"/>
      <c r="W260" s="486"/>
      <c r="X260" s="483"/>
      <c r="Y260" s="483"/>
      <c r="Z260" s="483"/>
      <c r="AA260" s="483"/>
      <c r="AB260" s="483"/>
    </row>
    <row r="261" spans="2:46" ht="19.5" customHeight="1" x14ac:dyDescent="0.2">
      <c r="B261" s="30"/>
      <c r="P261" s="38"/>
      <c r="Q261" s="38"/>
      <c r="R261" s="38"/>
      <c r="S261" s="38"/>
      <c r="T261" s="38"/>
      <c r="U261" s="38"/>
      <c r="X261" s="483"/>
      <c r="Y261" s="483"/>
      <c r="Z261" s="483"/>
      <c r="AA261" s="483"/>
      <c r="AB261" s="483"/>
    </row>
    <row r="262" spans="2:46" x14ac:dyDescent="0.2">
      <c r="P262" s="45"/>
      <c r="X262" s="483"/>
      <c r="Y262" s="483"/>
      <c r="Z262" s="483"/>
      <c r="AA262" s="483"/>
      <c r="AB262" s="483"/>
    </row>
    <row r="263" spans="2:46" ht="19.5" customHeight="1" x14ac:dyDescent="0.2">
      <c r="B263" s="30"/>
      <c r="H263" s="30"/>
      <c r="R263" s="35"/>
      <c r="U263" s="78"/>
      <c r="X263" s="483"/>
      <c r="Y263" s="483"/>
      <c r="Z263" s="483"/>
      <c r="AA263" s="483"/>
      <c r="AB263" s="483"/>
    </row>
    <row r="264" spans="2:46" ht="19.5" customHeight="1" x14ac:dyDescent="0.2">
      <c r="B264" s="30"/>
      <c r="H264" s="30"/>
      <c r="P264" s="551" t="s">
        <v>539</v>
      </c>
      <c r="Q264" s="552"/>
      <c r="R264" s="552"/>
      <c r="S264" s="552"/>
      <c r="T264" s="552"/>
      <c r="U264" s="552"/>
      <c r="V264" s="552"/>
      <c r="W264" s="553"/>
      <c r="X264" s="75"/>
      <c r="Y264" s="75"/>
      <c r="Z264" s="75"/>
      <c r="AA264" s="75"/>
      <c r="AB264" s="75"/>
    </row>
    <row r="265" spans="2:46" ht="21" customHeight="1" x14ac:dyDescent="0.2">
      <c r="M265" s="45"/>
      <c r="P265" s="554"/>
      <c r="Q265" s="555"/>
      <c r="R265" s="555"/>
      <c r="S265" s="555"/>
      <c r="T265" s="555"/>
      <c r="U265" s="555"/>
      <c r="V265" s="555"/>
      <c r="W265" s="556"/>
      <c r="X265" s="30"/>
      <c r="Y265" s="30"/>
      <c r="Z265" s="30"/>
      <c r="AA265" s="30"/>
      <c r="AB265" s="30"/>
      <c r="AC265" s="30"/>
      <c r="AD265" s="30"/>
      <c r="AE265" s="30"/>
      <c r="AF265" s="30"/>
      <c r="AG265" s="30"/>
      <c r="AH265" s="56"/>
      <c r="AI265" s="56"/>
      <c r="AJ265" s="56"/>
      <c r="AK265" s="56"/>
      <c r="AL265" s="56"/>
      <c r="AM265" s="56"/>
      <c r="AN265" s="56"/>
      <c r="AO265" s="56"/>
      <c r="AP265" s="56"/>
      <c r="AQ265" s="56"/>
      <c r="AR265" s="56"/>
      <c r="AS265" s="56"/>
      <c r="AT265" s="55"/>
    </row>
    <row r="266" spans="2:46" ht="51" customHeight="1" x14ac:dyDescent="0.2">
      <c r="B266" s="649" t="s">
        <v>719</v>
      </c>
      <c r="C266" s="650"/>
      <c r="D266" s="650"/>
      <c r="E266" s="650"/>
      <c r="F266" s="650"/>
      <c r="G266" s="650"/>
      <c r="H266" s="650"/>
      <c r="I266" s="651"/>
      <c r="P266" s="550" t="str">
        <f>"Leverantören intygar att avropssvaret är giltigt minst den tid som avropande organisation angett ovan. "&amp;CHAR(10)&amp;"("&amp;TEXT(D34,"ÅÅÅÅ-MM-DD")&amp;")"</f>
        <v>Leverantören intygar att avropssvaret är giltigt minst den tid som avropande organisation angett ovan. 
(1900-01-00)</v>
      </c>
      <c r="Q266" s="550"/>
      <c r="R266" s="550"/>
      <c r="S266" s="550"/>
      <c r="T266" s="550"/>
      <c r="U266" s="550"/>
      <c r="V266" s="550"/>
      <c r="W266" s="550"/>
      <c r="X266" s="30"/>
      <c r="Y266" s="30"/>
      <c r="Z266" s="30"/>
      <c r="AA266" s="30"/>
      <c r="AB266" s="30"/>
      <c r="AC266" s="30"/>
      <c r="AD266" s="30"/>
      <c r="AE266" s="30"/>
      <c r="AF266" s="30"/>
      <c r="AG266" s="30"/>
      <c r="AH266" s="56"/>
      <c r="AI266" s="56"/>
      <c r="AJ266" s="56"/>
      <c r="AK266" s="56"/>
      <c r="AL266" s="56"/>
      <c r="AM266" s="56"/>
      <c r="AN266" s="56"/>
      <c r="AO266" s="56"/>
      <c r="AP266" s="56"/>
      <c r="AQ266" s="56"/>
      <c r="AR266" s="56"/>
      <c r="AS266" s="56"/>
      <c r="AT266" s="55"/>
    </row>
    <row r="267" spans="2:46" ht="21" customHeight="1" x14ac:dyDescent="0.2">
      <c r="B267" s="79"/>
      <c r="P267" s="489" t="s">
        <v>37</v>
      </c>
      <c r="Q267" s="490"/>
      <c r="R267" s="490"/>
      <c r="S267" s="490"/>
      <c r="T267" s="490"/>
      <c r="U267" s="490"/>
      <c r="V267" s="490"/>
      <c r="W267" s="491"/>
      <c r="X267" s="30"/>
      <c r="Y267" s="30"/>
      <c r="Z267" s="30"/>
      <c r="AA267" s="30"/>
      <c r="AB267" s="30"/>
      <c r="AC267" s="30"/>
      <c r="AD267" s="30"/>
      <c r="AE267" s="30"/>
      <c r="AF267" s="30"/>
      <c r="AG267" s="30"/>
      <c r="AH267" s="56"/>
      <c r="AI267" s="56"/>
      <c r="AJ267" s="56"/>
      <c r="AK267" s="56"/>
      <c r="AL267" s="56"/>
      <c r="AM267" s="56"/>
      <c r="AN267" s="56"/>
      <c r="AO267" s="56"/>
      <c r="AP267" s="56"/>
      <c r="AQ267" s="56"/>
      <c r="AR267" s="56"/>
      <c r="AS267" s="56"/>
      <c r="AT267" s="55"/>
    </row>
    <row r="268" spans="2:46" ht="21.75" customHeight="1" x14ac:dyDescent="0.2">
      <c r="B268" s="33"/>
      <c r="C268" s="33"/>
      <c r="D268" s="33"/>
      <c r="E268" s="33"/>
      <c r="F268" s="33"/>
      <c r="G268" s="33"/>
      <c r="H268" s="33"/>
      <c r="I268" s="33"/>
      <c r="J268" s="33"/>
      <c r="K268" s="33"/>
      <c r="L268" s="33"/>
      <c r="M268" s="33"/>
      <c r="P268" s="484"/>
      <c r="Q268" s="485"/>
      <c r="R268" s="485"/>
      <c r="S268" s="485"/>
      <c r="T268" s="485"/>
      <c r="U268" s="485"/>
      <c r="V268" s="485"/>
      <c r="W268" s="486"/>
      <c r="X268" s="39"/>
      <c r="Y268" s="39"/>
      <c r="Z268" s="39"/>
      <c r="AA268" s="39"/>
      <c r="AB268" s="39"/>
      <c r="AC268" s="39"/>
      <c r="AD268" s="39"/>
      <c r="AE268" s="39"/>
      <c r="AF268" s="39"/>
      <c r="AG268" s="39"/>
      <c r="AH268" s="55" t="b">
        <f>IF(P268=0,TRUE,FALSE)</f>
        <v>1</v>
      </c>
      <c r="AI268" s="57"/>
      <c r="AJ268" s="58"/>
      <c r="AK268" s="55"/>
      <c r="AL268" s="55"/>
      <c r="AM268" s="55"/>
      <c r="AN268" s="55"/>
      <c r="AO268" s="55"/>
      <c r="AP268" s="55"/>
      <c r="AQ268" s="55"/>
      <c r="AR268" s="55"/>
      <c r="AS268" s="55"/>
      <c r="AT268" s="55"/>
    </row>
    <row r="269" spans="2:46" ht="7.5" customHeight="1" x14ac:dyDescent="0.2">
      <c r="B269" s="33"/>
      <c r="C269" s="33"/>
      <c r="D269" s="33"/>
      <c r="E269" s="33"/>
      <c r="F269" s="33"/>
      <c r="G269" s="33"/>
      <c r="H269" s="33"/>
      <c r="I269" s="33"/>
      <c r="J269" s="33"/>
      <c r="K269" s="33"/>
      <c r="L269" s="33"/>
      <c r="M269" s="33"/>
      <c r="P269" s="40"/>
      <c r="Q269" s="40"/>
      <c r="R269" s="40"/>
      <c r="S269" s="40"/>
      <c r="T269" s="40"/>
      <c r="X269" s="41"/>
      <c r="Y269" s="41"/>
      <c r="Z269" s="41"/>
      <c r="AA269" s="41"/>
      <c r="AB269" s="41"/>
      <c r="AC269" s="41"/>
      <c r="AD269" s="41"/>
      <c r="AE269" s="41"/>
      <c r="AF269" s="41"/>
      <c r="AG269" s="41"/>
      <c r="AH269" s="59"/>
      <c r="AI269" s="59"/>
      <c r="AJ269" s="58"/>
      <c r="AK269" s="55"/>
      <c r="AL269" s="55"/>
      <c r="AM269" s="55"/>
      <c r="AN269" s="55"/>
      <c r="AO269" s="55"/>
      <c r="AP269" s="55"/>
      <c r="AQ269" s="55"/>
      <c r="AR269" s="55"/>
      <c r="AS269" s="55"/>
      <c r="AT269" s="55"/>
    </row>
    <row r="270" spans="2:46" ht="18" customHeight="1" x14ac:dyDescent="0.2">
      <c r="B270" s="33"/>
      <c r="C270" s="33"/>
      <c r="D270" s="33"/>
      <c r="E270" s="33"/>
      <c r="F270" s="33"/>
      <c r="G270" s="33"/>
      <c r="H270" s="33"/>
      <c r="I270" s="33"/>
      <c r="J270" s="33"/>
      <c r="K270" s="33"/>
      <c r="L270" s="33"/>
      <c r="M270" s="33"/>
      <c r="P270" s="547" t="s">
        <v>38</v>
      </c>
      <c r="Q270" s="548"/>
      <c r="R270" s="548"/>
      <c r="S270" s="548"/>
      <c r="T270" s="548"/>
      <c r="U270" s="548"/>
      <c r="V270" s="548"/>
      <c r="W270" s="549"/>
      <c r="X270" s="40"/>
      <c r="Y270" s="40"/>
      <c r="Z270" s="40"/>
      <c r="AA270" s="40"/>
      <c r="AB270" s="40"/>
      <c r="AC270" s="40"/>
      <c r="AD270" s="40"/>
      <c r="AE270" s="40"/>
      <c r="AF270" s="40"/>
      <c r="AG270" s="40"/>
      <c r="AH270" s="58"/>
      <c r="AI270" s="58"/>
      <c r="AJ270" s="58"/>
      <c r="AK270" s="55"/>
      <c r="AL270" s="55"/>
      <c r="AM270" s="55"/>
      <c r="AN270" s="55"/>
      <c r="AO270" s="55"/>
      <c r="AP270" s="55"/>
      <c r="AQ270" s="55"/>
      <c r="AR270" s="55"/>
      <c r="AS270" s="55"/>
      <c r="AT270" s="55"/>
    </row>
    <row r="271" spans="2:46" ht="14.25" customHeight="1" x14ac:dyDescent="0.2">
      <c r="B271" s="46"/>
      <c r="C271" s="46"/>
      <c r="D271" s="46"/>
      <c r="P271" s="541"/>
      <c r="Q271" s="542"/>
      <c r="R271" s="542"/>
      <c r="S271" s="542"/>
      <c r="T271" s="542"/>
      <c r="U271" s="542"/>
      <c r="V271" s="542"/>
      <c r="W271" s="543"/>
      <c r="X271" s="39"/>
      <c r="Y271" s="39"/>
      <c r="Z271" s="39"/>
      <c r="AA271" s="39"/>
      <c r="AB271" s="39"/>
      <c r="AC271" s="39"/>
      <c r="AD271" s="39"/>
      <c r="AE271" s="39"/>
      <c r="AF271" s="39"/>
      <c r="AG271" s="39"/>
      <c r="AH271" s="57"/>
      <c r="AI271" s="57"/>
      <c r="AJ271" s="58"/>
      <c r="AK271" s="55"/>
      <c r="AL271" s="55"/>
      <c r="AM271" s="55"/>
      <c r="AN271" s="55"/>
      <c r="AO271" s="55"/>
      <c r="AP271" s="55"/>
      <c r="AQ271" s="55"/>
      <c r="AR271" s="55"/>
      <c r="AS271" s="55"/>
      <c r="AT271" s="55"/>
    </row>
    <row r="272" spans="2:46" ht="26.25" customHeight="1" x14ac:dyDescent="0.2">
      <c r="B272" s="46"/>
      <c r="C272" s="46"/>
      <c r="D272" s="46"/>
      <c r="F272" s="45"/>
      <c r="P272" s="544"/>
      <c r="Q272" s="545"/>
      <c r="R272" s="545"/>
      <c r="S272" s="545"/>
      <c r="T272" s="545"/>
      <c r="U272" s="545"/>
      <c r="V272" s="545"/>
      <c r="W272" s="546"/>
      <c r="X272" s="41"/>
      <c r="Y272" s="41"/>
      <c r="Z272" s="41"/>
      <c r="AA272" s="41"/>
      <c r="AB272" s="41"/>
      <c r="AC272" s="41"/>
      <c r="AD272" s="41"/>
      <c r="AE272" s="41"/>
      <c r="AF272" s="41"/>
      <c r="AG272" s="41"/>
      <c r="AH272" s="55" t="b">
        <f>IF(P271=0,TRUE,FALSE)</f>
        <v>1</v>
      </c>
      <c r="AI272" s="59"/>
      <c r="AJ272" s="58"/>
      <c r="AK272" s="55"/>
      <c r="AL272" s="55"/>
      <c r="AM272" s="55"/>
      <c r="AN272" s="55"/>
      <c r="AO272" s="55"/>
      <c r="AP272" s="55"/>
      <c r="AQ272" s="55"/>
      <c r="AR272" s="55"/>
      <c r="AS272" s="55"/>
      <c r="AT272" s="55"/>
    </row>
    <row r="273" spans="6:46" ht="42.75" customHeight="1" x14ac:dyDescent="0.2">
      <c r="F273" s="45"/>
      <c r="R273" s="41"/>
      <c r="X273" s="41"/>
      <c r="Y273" s="41"/>
      <c r="Z273" s="41"/>
      <c r="AA273" s="41"/>
      <c r="AB273" s="41"/>
      <c r="AC273" s="41"/>
      <c r="AD273" s="41"/>
      <c r="AE273" s="41"/>
      <c r="AF273" s="41"/>
      <c r="AG273" s="41"/>
      <c r="AH273" s="59"/>
      <c r="AI273" s="59"/>
      <c r="AJ273" s="58"/>
      <c r="AK273" s="55"/>
      <c r="AL273" s="55"/>
      <c r="AM273" s="55"/>
      <c r="AN273" s="55"/>
      <c r="AO273" s="55"/>
      <c r="AP273" s="55"/>
      <c r="AQ273" s="55"/>
      <c r="AR273" s="55"/>
      <c r="AS273" s="55"/>
      <c r="AT273" s="55"/>
    </row>
    <row r="274" spans="6:46" ht="42.75" customHeight="1" x14ac:dyDescent="0.2">
      <c r="T274" s="540" t="str">
        <f>IF(LarmStatus,"Minst ett av de obligatoriska kraven är inte ifyllda eller besvarde med Nej","")</f>
        <v>Minst ett av de obligatoriska kraven är inte ifyllda eller besvarde med Nej</v>
      </c>
      <c r="U274" s="540"/>
      <c r="V274" s="540"/>
      <c r="W274" s="540"/>
      <c r="X274" s="45"/>
      <c r="AH274" s="55"/>
      <c r="AI274" s="55"/>
      <c r="AJ274" s="55"/>
      <c r="AK274" s="55"/>
      <c r="AL274" s="55"/>
      <c r="AM274" s="55"/>
      <c r="AN274" s="55"/>
      <c r="AO274" s="55"/>
      <c r="AP274" s="55"/>
      <c r="AQ274" s="55"/>
      <c r="AR274" s="55"/>
      <c r="AS274" s="55"/>
      <c r="AT274" s="55"/>
    </row>
    <row r="275" spans="6:46" ht="7.5" customHeight="1" x14ac:dyDescent="0.2">
      <c r="AH275" s="55"/>
      <c r="AI275" s="55"/>
      <c r="AJ275" s="55"/>
      <c r="AK275" s="55"/>
      <c r="AL275" s="55"/>
      <c r="AM275" s="55"/>
      <c r="AN275" s="55"/>
      <c r="AO275" s="55"/>
      <c r="AP275" s="55"/>
      <c r="AQ275" s="55"/>
      <c r="AR275" s="55"/>
      <c r="AS275" s="55"/>
      <c r="AT275" s="55"/>
    </row>
    <row r="276" spans="6:46" ht="7.5" customHeight="1" x14ac:dyDescent="0.2">
      <c r="AH276" s="55"/>
      <c r="AI276" s="55"/>
      <c r="AJ276" s="55"/>
      <c r="AK276" s="55"/>
      <c r="AL276" s="55"/>
      <c r="AM276" s="55"/>
      <c r="AN276" s="55"/>
      <c r="AO276" s="55"/>
      <c r="AP276" s="55"/>
      <c r="AQ276" s="55"/>
      <c r="AR276" s="55"/>
      <c r="AS276" s="55"/>
      <c r="AT276" s="55"/>
    </row>
    <row r="277" spans="6:46" ht="20.25" customHeight="1" x14ac:dyDescent="0.2">
      <c r="AH277" s="55"/>
      <c r="AI277" s="55"/>
      <c r="AJ277" s="55"/>
      <c r="AK277" s="55"/>
      <c r="AL277" s="55"/>
      <c r="AM277" s="55"/>
      <c r="AN277" s="55"/>
      <c r="AO277" s="55"/>
      <c r="AP277" s="55"/>
      <c r="AQ277" s="55"/>
      <c r="AR277" s="55"/>
      <c r="AS277" s="55"/>
      <c r="AT277" s="55"/>
    </row>
    <row r="278" spans="6:46" ht="17.25" customHeight="1" x14ac:dyDescent="0.2">
      <c r="AH278" s="55"/>
      <c r="AI278" s="55"/>
      <c r="AJ278" s="55"/>
      <c r="AK278" s="55"/>
      <c r="AL278" s="55"/>
      <c r="AM278" s="55"/>
      <c r="AN278" s="55"/>
      <c r="AO278" s="55"/>
      <c r="AP278" s="55"/>
      <c r="AQ278" s="55"/>
      <c r="AR278" s="55"/>
      <c r="AS278" s="55"/>
      <c r="AT278" s="55"/>
    </row>
    <row r="279" spans="6:46" ht="17.25" customHeight="1" x14ac:dyDescent="0.2">
      <c r="AH279" s="55"/>
      <c r="AI279" s="55"/>
      <c r="AJ279" s="55"/>
      <c r="AK279" s="55"/>
      <c r="AL279" s="55"/>
      <c r="AM279" s="55"/>
      <c r="AN279" s="55"/>
      <c r="AO279" s="55"/>
      <c r="AP279" s="55"/>
      <c r="AQ279" s="55"/>
      <c r="AR279" s="55"/>
      <c r="AS279" s="55"/>
      <c r="AT279" s="55"/>
    </row>
    <row r="280" spans="6:46" ht="17.25" customHeight="1" x14ac:dyDescent="0.2">
      <c r="AH280" s="55"/>
      <c r="AI280" s="55"/>
      <c r="AJ280" s="55"/>
      <c r="AK280" s="55"/>
      <c r="AL280" s="55"/>
      <c r="AM280" s="55"/>
      <c r="AN280" s="55"/>
      <c r="AO280" s="55"/>
      <c r="AP280" s="55"/>
      <c r="AQ280" s="55"/>
      <c r="AR280" s="55"/>
      <c r="AS280" s="55"/>
      <c r="AT280" s="55"/>
    </row>
    <row r="281" spans="6:46" ht="17.25" customHeight="1" x14ac:dyDescent="0.2">
      <c r="AH281" s="55"/>
      <c r="AI281" s="55"/>
      <c r="AJ281" s="55"/>
      <c r="AK281" s="55"/>
      <c r="AL281" s="55"/>
      <c r="AM281" s="55"/>
      <c r="AN281" s="55"/>
      <c r="AO281" s="55"/>
      <c r="AP281" s="55"/>
      <c r="AQ281" s="55"/>
      <c r="AR281" s="55"/>
      <c r="AS281" s="55"/>
      <c r="AT281" s="55"/>
    </row>
    <row r="282" spans="6:46" ht="17.25" customHeight="1" x14ac:dyDescent="0.2">
      <c r="AH282" s="55"/>
      <c r="AI282" s="55"/>
      <c r="AJ282" s="55"/>
      <c r="AK282" s="55"/>
      <c r="AL282" s="55"/>
      <c r="AM282" s="55"/>
      <c r="AN282" s="55"/>
      <c r="AO282" s="55"/>
      <c r="AP282" s="55"/>
      <c r="AQ282" s="55"/>
      <c r="AR282" s="55"/>
      <c r="AS282" s="55"/>
      <c r="AT282" s="55"/>
    </row>
    <row r="283" spans="6:46" ht="17.25" customHeight="1" x14ac:dyDescent="0.2">
      <c r="AH283" s="55"/>
      <c r="AI283" s="55"/>
      <c r="AJ283" s="55"/>
      <c r="AK283" s="55"/>
      <c r="AL283" s="55"/>
      <c r="AM283" s="55"/>
      <c r="AN283" s="55"/>
      <c r="AO283" s="55"/>
      <c r="AP283" s="55"/>
      <c r="AQ283" s="55"/>
      <c r="AR283" s="55"/>
      <c r="AS283" s="55"/>
      <c r="AT283" s="55"/>
    </row>
    <row r="284" spans="6:46" ht="17.25" customHeight="1" x14ac:dyDescent="0.2">
      <c r="AH284" s="55"/>
      <c r="AI284" s="55"/>
      <c r="AJ284" s="55"/>
      <c r="AK284" s="55"/>
      <c r="AL284" s="55"/>
      <c r="AM284" s="55"/>
      <c r="AN284" s="55"/>
      <c r="AO284" s="55"/>
      <c r="AP284" s="55"/>
      <c r="AQ284" s="55"/>
      <c r="AR284" s="55"/>
      <c r="AS284" s="55"/>
      <c r="AT284" s="55"/>
    </row>
  </sheetData>
  <sheetProtection algorithmName="SHA-512" hashValue="NA80HeJf6tTwVF66spelrcGM6tjOTuSdSf1ciw695AbVUjoxWkzhqRDvL2a24y6xRpWuE1/usSzKNobyFRvKwA==" saltValue="Pz0igRN0lHmOARPs8YVhdA==" spinCount="100000" sheet="1" formatRows="0"/>
  <dataConsolidate/>
  <mergeCells count="812">
    <mergeCell ref="P268:W268"/>
    <mergeCell ref="P270:W270"/>
    <mergeCell ref="P271:W272"/>
    <mergeCell ref="T274:W274"/>
    <mergeCell ref="B260:I260"/>
    <mergeCell ref="P260:W260"/>
    <mergeCell ref="P264:W265"/>
    <mergeCell ref="B266:I266"/>
    <mergeCell ref="P266:W266"/>
    <mergeCell ref="P267:W267"/>
    <mergeCell ref="B258:I258"/>
    <mergeCell ref="P258:W258"/>
    <mergeCell ref="B259:I259"/>
    <mergeCell ref="P259:W259"/>
    <mergeCell ref="B235:I235"/>
    <mergeCell ref="B238:I238"/>
    <mergeCell ref="B239:I241"/>
    <mergeCell ref="B243:F243"/>
    <mergeCell ref="B244:I244"/>
    <mergeCell ref="B245:I254"/>
    <mergeCell ref="B212:I212"/>
    <mergeCell ref="P212:S212"/>
    <mergeCell ref="B213:I213"/>
    <mergeCell ref="B214:I214"/>
    <mergeCell ref="X214:AB263"/>
    <mergeCell ref="B215:I215"/>
    <mergeCell ref="B218:I218"/>
    <mergeCell ref="P218:S218"/>
    <mergeCell ref="B219:I219"/>
    <mergeCell ref="B220:I220"/>
    <mergeCell ref="B228:I228"/>
    <mergeCell ref="B229:I229"/>
    <mergeCell ref="B232:I232"/>
    <mergeCell ref="P232:S232"/>
    <mergeCell ref="B233:I233"/>
    <mergeCell ref="B234:I234"/>
    <mergeCell ref="B221:I221"/>
    <mergeCell ref="B224:I224"/>
    <mergeCell ref="P224:S224"/>
    <mergeCell ref="B225:I225"/>
    <mergeCell ref="B226:I226"/>
    <mergeCell ref="B227:I227"/>
    <mergeCell ref="B257:I257"/>
    <mergeCell ref="P257:W257"/>
    <mergeCell ref="B209:F209"/>
    <mergeCell ref="B210:I210"/>
    <mergeCell ref="S206:T206"/>
    <mergeCell ref="U206:V206"/>
    <mergeCell ref="L202:M202"/>
    <mergeCell ref="L203:M203"/>
    <mergeCell ref="S203:T203"/>
    <mergeCell ref="U203:V203"/>
    <mergeCell ref="W203:X205"/>
    <mergeCell ref="B204:D204"/>
    <mergeCell ref="S204:T204"/>
    <mergeCell ref="U204:V204"/>
    <mergeCell ref="S205:T205"/>
    <mergeCell ref="U205:V205"/>
    <mergeCell ref="P198:Q200"/>
    <mergeCell ref="R198:R200"/>
    <mergeCell ref="S198:X200"/>
    <mergeCell ref="Q201:Q202"/>
    <mergeCell ref="R201:R202"/>
    <mergeCell ref="S201:T202"/>
    <mergeCell ref="U201:V202"/>
    <mergeCell ref="W201:X202"/>
    <mergeCell ref="B194:C194"/>
    <mergeCell ref="R194:S194"/>
    <mergeCell ref="B190:C190"/>
    <mergeCell ref="D190:G190"/>
    <mergeCell ref="H190:K190"/>
    <mergeCell ref="M190:N190"/>
    <mergeCell ref="Q190:X190"/>
    <mergeCell ref="B191:C191"/>
    <mergeCell ref="D191:G191"/>
    <mergeCell ref="H191:K191"/>
    <mergeCell ref="M191:N191"/>
    <mergeCell ref="Q191:X191"/>
    <mergeCell ref="B188:C188"/>
    <mergeCell ref="D188:G188"/>
    <mergeCell ref="H188:K188"/>
    <mergeCell ref="M188:N188"/>
    <mergeCell ref="Q188:X188"/>
    <mergeCell ref="B189:C189"/>
    <mergeCell ref="D189:G189"/>
    <mergeCell ref="H189:K189"/>
    <mergeCell ref="M189:N189"/>
    <mergeCell ref="Q189:X189"/>
    <mergeCell ref="B186:C186"/>
    <mergeCell ref="D186:G186"/>
    <mergeCell ref="H186:K186"/>
    <mergeCell ref="M186:N186"/>
    <mergeCell ref="Q186:X186"/>
    <mergeCell ref="B187:C187"/>
    <mergeCell ref="D187:G187"/>
    <mergeCell ref="H187:K187"/>
    <mergeCell ref="M187:N187"/>
    <mergeCell ref="Q187:X187"/>
    <mergeCell ref="B184:C184"/>
    <mergeCell ref="D184:G184"/>
    <mergeCell ref="H184:K184"/>
    <mergeCell ref="M184:N184"/>
    <mergeCell ref="Q184:X184"/>
    <mergeCell ref="B185:C185"/>
    <mergeCell ref="D185:G185"/>
    <mergeCell ref="H185:K185"/>
    <mergeCell ref="M185:N185"/>
    <mergeCell ref="Q185:X185"/>
    <mergeCell ref="B182:C182"/>
    <mergeCell ref="D182:G182"/>
    <mergeCell ref="H182:K182"/>
    <mergeCell ref="M182:N182"/>
    <mergeCell ref="Q182:X182"/>
    <mergeCell ref="B183:C183"/>
    <mergeCell ref="D183:G183"/>
    <mergeCell ref="H183:K183"/>
    <mergeCell ref="M183:N183"/>
    <mergeCell ref="Q183:X183"/>
    <mergeCell ref="B180:C180"/>
    <mergeCell ref="D180:G180"/>
    <mergeCell ref="H180:K180"/>
    <mergeCell ref="M180:N180"/>
    <mergeCell ref="Q180:X180"/>
    <mergeCell ref="B181:C181"/>
    <mergeCell ref="D181:G181"/>
    <mergeCell ref="H181:K181"/>
    <mergeCell ref="M181:N181"/>
    <mergeCell ref="Q181:X181"/>
    <mergeCell ref="B178:C178"/>
    <mergeCell ref="D178:G178"/>
    <mergeCell ref="H178:K178"/>
    <mergeCell ref="M178:N178"/>
    <mergeCell ref="Q178:X178"/>
    <mergeCell ref="B179:C179"/>
    <mergeCell ref="D179:G179"/>
    <mergeCell ref="H179:K179"/>
    <mergeCell ref="M179:N179"/>
    <mergeCell ref="Q179:X179"/>
    <mergeCell ref="B176:C176"/>
    <mergeCell ref="D176:G176"/>
    <mergeCell ref="H176:K176"/>
    <mergeCell ref="M176:N176"/>
    <mergeCell ref="Q176:X176"/>
    <mergeCell ref="B177:C177"/>
    <mergeCell ref="D177:G177"/>
    <mergeCell ref="H177:K177"/>
    <mergeCell ref="M177:N177"/>
    <mergeCell ref="Q177:X177"/>
    <mergeCell ref="B174:C174"/>
    <mergeCell ref="D174:G174"/>
    <mergeCell ref="H174:K174"/>
    <mergeCell ref="M174:N174"/>
    <mergeCell ref="Q174:X174"/>
    <mergeCell ref="B175:C175"/>
    <mergeCell ref="D175:G175"/>
    <mergeCell ref="H175:K175"/>
    <mergeCell ref="M175:N175"/>
    <mergeCell ref="Q175:X175"/>
    <mergeCell ref="B172:C172"/>
    <mergeCell ref="D172:G172"/>
    <mergeCell ref="H172:K172"/>
    <mergeCell ref="M172:N172"/>
    <mergeCell ref="Q172:X172"/>
    <mergeCell ref="B173:C173"/>
    <mergeCell ref="D173:G173"/>
    <mergeCell ref="H173:K173"/>
    <mergeCell ref="M173:N173"/>
    <mergeCell ref="Q173:X173"/>
    <mergeCell ref="B170:C170"/>
    <mergeCell ref="D170:G170"/>
    <mergeCell ref="H170:K170"/>
    <mergeCell ref="M170:N170"/>
    <mergeCell ref="Q170:X170"/>
    <mergeCell ref="B171:C171"/>
    <mergeCell ref="D171:G171"/>
    <mergeCell ref="H171:K171"/>
    <mergeCell ref="M171:N171"/>
    <mergeCell ref="Q171:X171"/>
    <mergeCell ref="B168:C168"/>
    <mergeCell ref="D168:G168"/>
    <mergeCell ref="H168:K168"/>
    <mergeCell ref="M168:N168"/>
    <mergeCell ref="Q168:X168"/>
    <mergeCell ref="B169:C169"/>
    <mergeCell ref="D169:G169"/>
    <mergeCell ref="H169:K169"/>
    <mergeCell ref="M169:N169"/>
    <mergeCell ref="Q169:X169"/>
    <mergeCell ref="B166:C166"/>
    <mergeCell ref="D166:G166"/>
    <mergeCell ref="H166:K166"/>
    <mergeCell ref="M166:N166"/>
    <mergeCell ref="Q166:X166"/>
    <mergeCell ref="B167:C167"/>
    <mergeCell ref="D167:G167"/>
    <mergeCell ref="H167:K167"/>
    <mergeCell ref="M167:N167"/>
    <mergeCell ref="Q167:X167"/>
    <mergeCell ref="H162:N162"/>
    <mergeCell ref="B165:E165"/>
    <mergeCell ref="B160:C160"/>
    <mergeCell ref="D160:G160"/>
    <mergeCell ref="H160:N160"/>
    <mergeCell ref="Q160:X160"/>
    <mergeCell ref="B161:C161"/>
    <mergeCell ref="D161:G161"/>
    <mergeCell ref="H161:N161"/>
    <mergeCell ref="Q161:X161"/>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54:C154"/>
    <mergeCell ref="D154:G154"/>
    <mergeCell ref="H154:N154"/>
    <mergeCell ref="Q154:X154"/>
    <mergeCell ref="B155:C155"/>
    <mergeCell ref="D155:G155"/>
    <mergeCell ref="H155:N155"/>
    <mergeCell ref="Q155:X155"/>
    <mergeCell ref="B152:C152"/>
    <mergeCell ref="D152:G152"/>
    <mergeCell ref="H152:N152"/>
    <mergeCell ref="Q152:X152"/>
    <mergeCell ref="B153:C153"/>
    <mergeCell ref="D153:G153"/>
    <mergeCell ref="H153:N153"/>
    <mergeCell ref="Q153:X153"/>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42:C142"/>
    <mergeCell ref="D142:G142"/>
    <mergeCell ref="H142:N142"/>
    <mergeCell ref="Q142:X142"/>
    <mergeCell ref="B143:C143"/>
    <mergeCell ref="D143:G143"/>
    <mergeCell ref="H143:N143"/>
    <mergeCell ref="Q143:X143"/>
    <mergeCell ref="B140:C140"/>
    <mergeCell ref="D140:G140"/>
    <mergeCell ref="H140:N140"/>
    <mergeCell ref="Q140:X140"/>
    <mergeCell ref="B141:C141"/>
    <mergeCell ref="D141:G141"/>
    <mergeCell ref="H141:N141"/>
    <mergeCell ref="Q141:X141"/>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30:J130"/>
    <mergeCell ref="B131:J132"/>
    <mergeCell ref="K132:K135"/>
    <mergeCell ref="L132:N134"/>
    <mergeCell ref="B134:F134"/>
    <mergeCell ref="B135:E135"/>
    <mergeCell ref="X118:Y118"/>
    <mergeCell ref="X120:Y120"/>
    <mergeCell ref="B123:J123"/>
    <mergeCell ref="B124:J124"/>
    <mergeCell ref="E126:I126"/>
    <mergeCell ref="B129:J129"/>
    <mergeCell ref="L128:N130"/>
    <mergeCell ref="B116:D116"/>
    <mergeCell ref="F116:L116"/>
    <mergeCell ref="P116:U116"/>
    <mergeCell ref="V116:W116"/>
    <mergeCell ref="X116:Y116"/>
    <mergeCell ref="U117:W117"/>
    <mergeCell ref="B114:D114"/>
    <mergeCell ref="F114:L114"/>
    <mergeCell ref="P114:U114"/>
    <mergeCell ref="V114:W114"/>
    <mergeCell ref="X114:Y114"/>
    <mergeCell ref="U115:W115"/>
    <mergeCell ref="B112:D112"/>
    <mergeCell ref="F112:L112"/>
    <mergeCell ref="P112:U112"/>
    <mergeCell ref="V112:W112"/>
    <mergeCell ref="X112:Y112"/>
    <mergeCell ref="U113:W113"/>
    <mergeCell ref="B110:D110"/>
    <mergeCell ref="F110:L110"/>
    <mergeCell ref="P110:U110"/>
    <mergeCell ref="V110:W110"/>
    <mergeCell ref="X110:Y110"/>
    <mergeCell ref="U111:W111"/>
    <mergeCell ref="B108:D108"/>
    <mergeCell ref="F108:L108"/>
    <mergeCell ref="P108:U108"/>
    <mergeCell ref="V108:W108"/>
    <mergeCell ref="X108:Y108"/>
    <mergeCell ref="U109:W109"/>
    <mergeCell ref="B106:D106"/>
    <mergeCell ref="F106:L106"/>
    <mergeCell ref="P106:U106"/>
    <mergeCell ref="V106:W106"/>
    <mergeCell ref="X106:Y106"/>
    <mergeCell ref="U107:W107"/>
    <mergeCell ref="B104:D104"/>
    <mergeCell ref="F104:L104"/>
    <mergeCell ref="P104:U104"/>
    <mergeCell ref="V104:W104"/>
    <mergeCell ref="X104:Y104"/>
    <mergeCell ref="U105:W105"/>
    <mergeCell ref="X99:Y99"/>
    <mergeCell ref="B101:F101"/>
    <mergeCell ref="U102:W102"/>
    <mergeCell ref="B103:D103"/>
    <mergeCell ref="F103:L103"/>
    <mergeCell ref="P103:U103"/>
    <mergeCell ref="V103:W103"/>
    <mergeCell ref="X103:Y103"/>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54:Y54"/>
    <mergeCell ref="C55:D55"/>
    <mergeCell ref="E55:F55"/>
    <mergeCell ref="G55:H55"/>
    <mergeCell ref="I55:L55"/>
    <mergeCell ref="P55:U55"/>
    <mergeCell ref="V55:W55"/>
    <mergeCell ref="X55:Y55"/>
    <mergeCell ref="C54:D54"/>
    <mergeCell ref="E54:F54"/>
    <mergeCell ref="G54:H54"/>
    <mergeCell ref="I54:L54"/>
    <mergeCell ref="P54:U54"/>
    <mergeCell ref="V54:W54"/>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0:Y50"/>
    <mergeCell ref="C51:D51"/>
    <mergeCell ref="E51:F51"/>
    <mergeCell ref="G51:H51"/>
    <mergeCell ref="I51:L51"/>
    <mergeCell ref="P51:U51"/>
    <mergeCell ref="V51:W51"/>
    <mergeCell ref="X51:Y51"/>
    <mergeCell ref="C50:D50"/>
    <mergeCell ref="E50:F50"/>
    <mergeCell ref="G50:H50"/>
    <mergeCell ref="I50:L50"/>
    <mergeCell ref="P50:U50"/>
    <mergeCell ref="V50:W50"/>
    <mergeCell ref="Z48:AQ48"/>
    <mergeCell ref="C49:D49"/>
    <mergeCell ref="E49:F49"/>
    <mergeCell ref="G49:H49"/>
    <mergeCell ref="I49:L49"/>
    <mergeCell ref="P49:U49"/>
    <mergeCell ref="V49:W49"/>
    <mergeCell ref="X49:Y49"/>
    <mergeCell ref="V47:W47"/>
    <mergeCell ref="X47:Y47"/>
    <mergeCell ref="C48:D48"/>
    <mergeCell ref="E48:F48"/>
    <mergeCell ref="G48:H48"/>
    <mergeCell ref="I48:L48"/>
    <mergeCell ref="P48:U48"/>
    <mergeCell ref="V48:W48"/>
    <mergeCell ref="X48:Y48"/>
    <mergeCell ref="P46:Q46"/>
    <mergeCell ref="C47:D47"/>
    <mergeCell ref="E47:F47"/>
    <mergeCell ref="G47:H47"/>
    <mergeCell ref="I47:L47"/>
    <mergeCell ref="P47:U47"/>
    <mergeCell ref="B39:K39"/>
    <mergeCell ref="B40:K40"/>
    <mergeCell ref="B42:K42"/>
    <mergeCell ref="B43:K43"/>
    <mergeCell ref="F45:K46"/>
    <mergeCell ref="B46:E46"/>
    <mergeCell ref="B36:C36"/>
    <mergeCell ref="D36:E36"/>
    <mergeCell ref="G36:H36"/>
    <mergeCell ref="B37:C37"/>
    <mergeCell ref="D37:E37"/>
    <mergeCell ref="G37:H37"/>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H8:I8"/>
    <mergeCell ref="B11:D11"/>
    <mergeCell ref="E11:G11"/>
    <mergeCell ref="H11:I11"/>
    <mergeCell ref="P11:S11"/>
    <mergeCell ref="T11:W11"/>
    <mergeCell ref="B12:D12"/>
    <mergeCell ref="E12:G12"/>
    <mergeCell ref="H12:I12"/>
    <mergeCell ref="P12:S12"/>
    <mergeCell ref="T12:U12"/>
    <mergeCell ref="J8:O8"/>
    <mergeCell ref="B3:I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s>
  <conditionalFormatting sqref="P268:W268 P271:W272">
    <cfRule type="expression" dxfId="171" priority="105" stopIfTrue="1">
      <formula>#REF!="Ja"</formula>
    </cfRule>
  </conditionalFormatting>
  <conditionalFormatting sqref="S17:W17">
    <cfRule type="expression" dxfId="170" priority="104" stopIfTrue="1">
      <formula>$P$17="Nej"</formula>
    </cfRule>
  </conditionalFormatting>
  <conditionalFormatting sqref="J204">
    <cfRule type="cellIs" dxfId="169" priority="102" stopIfTrue="1" operator="greaterThan">
      <formula>1</formula>
    </cfRule>
    <cfRule type="cellIs" dxfId="168" priority="103" stopIfTrue="1" operator="lessThan">
      <formula>1</formula>
    </cfRule>
  </conditionalFormatting>
  <conditionalFormatting sqref="T212">
    <cfRule type="cellIs" dxfId="167" priority="100" stopIfTrue="1" operator="equal">
      <formula>"Nej"</formula>
    </cfRule>
  </conditionalFormatting>
  <conditionalFormatting sqref="T218">
    <cfRule type="cellIs" dxfId="166" priority="99" stopIfTrue="1" operator="equal">
      <formula>"Nej"</formula>
    </cfRule>
  </conditionalFormatting>
  <conditionalFormatting sqref="T224">
    <cfRule type="cellIs" dxfId="165" priority="98" stopIfTrue="1" operator="equal">
      <formula>"Nej"</formula>
    </cfRule>
  </conditionalFormatting>
  <conditionalFormatting sqref="T212 T218 T224">
    <cfRule type="expression" dxfId="164" priority="101" stopIfTrue="1">
      <formula>AG212</formula>
    </cfRule>
  </conditionalFormatting>
  <conditionalFormatting sqref="L193:L194 P194:Q194">
    <cfRule type="expression" dxfId="163" priority="96">
      <formula>#REF!="Ut2"</formula>
    </cfRule>
  </conditionalFormatting>
  <conditionalFormatting sqref="B137:N137 B190:C191 D168:G191 B138:G161 H138:N162">
    <cfRule type="expression" dxfId="162" priority="95">
      <formula>$B137=""</formula>
    </cfRule>
  </conditionalFormatting>
  <conditionalFormatting sqref="T232">
    <cfRule type="cellIs" dxfId="161" priority="93" stopIfTrue="1" operator="equal">
      <formula>"Nej"</formula>
    </cfRule>
  </conditionalFormatting>
  <conditionalFormatting sqref="T232">
    <cfRule type="expression" dxfId="160" priority="94" stopIfTrue="1">
      <formula>AG232</formula>
    </cfRule>
  </conditionalFormatting>
  <conditionalFormatting sqref="L194">
    <cfRule type="expression" dxfId="159" priority="92">
      <formula>UtvarderingsVal="Alt3"</formula>
    </cfRule>
  </conditionalFormatting>
  <conditionalFormatting sqref="Q194">
    <cfRule type="expression" dxfId="158" priority="91">
      <formula>UtvarderingsVal="Alt3"</formula>
    </cfRule>
  </conditionalFormatting>
  <conditionalFormatting sqref="F104:K104 F106:K106 F108:K108 F110:K110 F112:K112 F114:K114 F116:K116">
    <cfRule type="expression" dxfId="157" priority="89">
      <formula>$E104="Ja"</formula>
    </cfRule>
  </conditionalFormatting>
  <conditionalFormatting sqref="P104:W104 P106:W106 P108:W108 P110:W110 P112:W112 P114:W114 P116:W116">
    <cfRule type="expression" dxfId="156" priority="88">
      <formula>$E104="Ja"</formula>
    </cfRule>
  </conditionalFormatting>
  <conditionalFormatting sqref="P106:W106">
    <cfRule type="expression" dxfId="155" priority="87">
      <formula>AND($C106&lt;&gt;"Välj tjänst",$C106&lt;&gt;"")</formula>
    </cfRule>
  </conditionalFormatting>
  <conditionalFormatting sqref="P108:W108">
    <cfRule type="expression" dxfId="154" priority="86">
      <formula>AND($C108&lt;&gt;"Välj tjänst",$C108&lt;&gt;"")</formula>
    </cfRule>
  </conditionalFormatting>
  <conditionalFormatting sqref="P110:W110">
    <cfRule type="expression" dxfId="153" priority="85">
      <formula>AND($C110&lt;&gt;"Välj tjänst",$C110&lt;&gt;"")</formula>
    </cfRule>
  </conditionalFormatting>
  <conditionalFormatting sqref="P112:W112">
    <cfRule type="expression" dxfId="152" priority="84">
      <formula>AND($C112&lt;&gt;"Välj tjänst",$C112&lt;&gt;"")</formula>
    </cfRule>
  </conditionalFormatting>
  <conditionalFormatting sqref="P114:W114">
    <cfRule type="expression" dxfId="151" priority="83">
      <formula>AND($C114&lt;&gt;"Välj tjänst",$C114&lt;&gt;"")</formula>
    </cfRule>
  </conditionalFormatting>
  <conditionalFormatting sqref="P116:W116">
    <cfRule type="expression" dxfId="150" priority="82">
      <formula>AND($C116&lt;&gt;"Välj tjänst",$C116&lt;&gt;"")</formula>
    </cfRule>
  </conditionalFormatting>
  <conditionalFormatting sqref="P137:X161">
    <cfRule type="expression" dxfId="149" priority="81">
      <formula>$H137=""</formula>
    </cfRule>
  </conditionalFormatting>
  <conditionalFormatting sqref="P48:W67 P88:W97">
    <cfRule type="expression" dxfId="148" priority="113">
      <formula>OR(AND($E48&lt;&gt;"Välj vara/tjänst",$E48&lt;&gt;""),$G48&lt;&gt;"")</formula>
    </cfRule>
  </conditionalFormatting>
  <conditionalFormatting sqref="E48:F67 E88:F97">
    <cfRule type="expression" dxfId="147" priority="80">
      <formula>$C48="Vara"</formula>
    </cfRule>
  </conditionalFormatting>
  <conditionalFormatting sqref="G48:H67 G88:H97">
    <cfRule type="expression" dxfId="146" priority="79">
      <formula>$C48="Tjänst"</formula>
    </cfRule>
  </conditionalFormatting>
  <conditionalFormatting sqref="F104:N104 F106:N106 F108:N108 F110:N110 F112:N112 F114:N114 F116:N116">
    <cfRule type="expression" dxfId="145" priority="78">
      <formula>$E104="Ja"</formula>
    </cfRule>
  </conditionalFormatting>
  <conditionalFormatting sqref="Q137:X161">
    <cfRule type="expression" dxfId="144" priority="77">
      <formula>$P137="Nej"</formula>
    </cfRule>
  </conditionalFormatting>
  <conditionalFormatting sqref="P88:W97">
    <cfRule type="expression" dxfId="143" priority="75">
      <formula>RIGHT($E88,15)="(kostnadsfritt)"</formula>
    </cfRule>
    <cfRule type="expression" dxfId="142" priority="76">
      <formula>OR(AND($E88&lt;&gt;"Välj vara/tjänst",$E88&lt;&gt;""),$G88&lt;&gt;"")</formula>
    </cfRule>
  </conditionalFormatting>
  <conditionalFormatting sqref="Q167:X191">
    <cfRule type="expression" dxfId="141" priority="112">
      <formula>RIGHT($E167,15)="(kostnadsfritt)"</formula>
    </cfRule>
  </conditionalFormatting>
  <conditionalFormatting sqref="D168:G191 D137:G161">
    <cfRule type="expression" dxfId="140" priority="73">
      <formula>IF(LEFT($B137,4)="Cirk",TRUE,FALSE)</formula>
    </cfRule>
    <cfRule type="expression" dxfId="139" priority="74">
      <formula>IF(RIGHT(LEFT($B137,7),1)="T",TRUE,FALSE)</formula>
    </cfRule>
  </conditionalFormatting>
  <conditionalFormatting sqref="P167:X191">
    <cfRule type="expression" dxfId="138" priority="106" stopIfTrue="1">
      <formula>IF(AND(K167="Ska-krav",P167="Nej"),TRUE,FALSE)</formula>
    </cfRule>
    <cfRule type="expression" dxfId="137" priority="107" stopIfTrue="1">
      <formula>OR($H167="",$D167="")</formula>
    </cfRule>
  </conditionalFormatting>
  <conditionalFormatting sqref="P78:W87">
    <cfRule type="expression" dxfId="136" priority="72">
      <formula>OR(AND($E78&lt;&gt;"Välj vara/tjänst",$E78&lt;&gt;""),$G78&lt;&gt;"")</formula>
    </cfRule>
  </conditionalFormatting>
  <conditionalFormatting sqref="E78:F87">
    <cfRule type="expression" dxfId="135" priority="71">
      <formula>$C78="Vara"</formula>
    </cfRule>
  </conditionalFormatting>
  <conditionalFormatting sqref="G78:H87">
    <cfRule type="expression" dxfId="134" priority="70">
      <formula>$C78="Tjänst"</formula>
    </cfRule>
  </conditionalFormatting>
  <conditionalFormatting sqref="P78:W87">
    <cfRule type="expression" dxfId="133" priority="68">
      <formula>RIGHT($E78,15)="(kostnadsfritt)"</formula>
    </cfRule>
    <cfRule type="expression" dxfId="132" priority="69">
      <formula>OR(AND($E78&lt;&gt;"Välj vara/tjänst",$E78&lt;&gt;""),$G78&lt;&gt;"")</formula>
    </cfRule>
  </conditionalFormatting>
  <conditionalFormatting sqref="P68:W77">
    <cfRule type="expression" dxfId="131" priority="67">
      <formula>OR(AND($E68&lt;&gt;"Välj vara/tjänst",$E68&lt;&gt;""),$G68&lt;&gt;"")</formula>
    </cfRule>
  </conditionalFormatting>
  <conditionalFormatting sqref="E68:F77">
    <cfRule type="expression" dxfId="130" priority="66">
      <formula>$C68="Vara"</formula>
    </cfRule>
  </conditionalFormatting>
  <conditionalFormatting sqref="G68:H77">
    <cfRule type="expression" dxfId="129" priority="65">
      <formula>$C68="Tjänst"</formula>
    </cfRule>
  </conditionalFormatting>
  <conditionalFormatting sqref="P68:W77">
    <cfRule type="expression" dxfId="128" priority="63">
      <formula>RIGHT($E68,15)="(kostnadsfritt)"</formula>
    </cfRule>
    <cfRule type="expression" dxfId="127" priority="64">
      <formula>OR(AND($E68&lt;&gt;"Välj vara/tjänst",$E68&lt;&gt;""),$G68&lt;&gt;"")</formula>
    </cfRule>
  </conditionalFormatting>
  <conditionalFormatting sqref="B167:C189">
    <cfRule type="expression" dxfId="126" priority="55">
      <formula>$B167=""</formula>
    </cfRule>
  </conditionalFormatting>
  <conditionalFormatting sqref="D167:G167">
    <cfRule type="expression" dxfId="125" priority="54">
      <formula>$B167=""</formula>
    </cfRule>
  </conditionalFormatting>
  <conditionalFormatting sqref="D167:G167">
    <cfRule type="expression" dxfId="124" priority="52">
      <formula>IF(LEFT($B167,4)="Cirk",TRUE,FALSE)</formula>
    </cfRule>
    <cfRule type="expression" dxfId="123" priority="53">
      <formula>IF(RIGHT(LEFT($B167,7),1)="T",TRUE,FALSE)</formula>
    </cfRule>
  </conditionalFormatting>
  <conditionalFormatting sqref="H169:J169">
    <cfRule type="expression" dxfId="122" priority="39">
      <formula>$B169=""</formula>
    </cfRule>
  </conditionalFormatting>
  <conditionalFormatting sqref="H170:J170">
    <cfRule type="expression" dxfId="121" priority="38">
      <formula>$B170=""</formula>
    </cfRule>
  </conditionalFormatting>
  <conditionalFormatting sqref="H189:J189">
    <cfRule type="expression" dxfId="120" priority="20">
      <formula>$B189=""</formula>
    </cfRule>
  </conditionalFormatting>
  <conditionalFormatting sqref="H190:J190">
    <cfRule type="expression" dxfId="119" priority="19">
      <formula>$B190=""</formula>
    </cfRule>
  </conditionalFormatting>
  <conditionalFormatting sqref="B198:X205">
    <cfRule type="expression" dxfId="118" priority="6">
      <formula>LEFT(DpDwnUtvddrop,6)&lt;&gt;"Alt. 2"</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6F3D5504-7021-43D2-B717-305208F21CC6}">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4B8FFE0F-1AE7-46D8-AA71-BEDCDCB2ACBE}">
      <formula1>40909</formula1>
      <formula2>47484</formula2>
    </dataValidation>
    <dataValidation type="list" allowBlank="1" showInputMessage="1" showErrorMessage="1" sqref="P9:U9" xr:uid="{B65895A2-F0FE-400A-9DCA-2BE9C975E837}">
      <formula1>ResLevDelområde</formula1>
    </dataValidation>
    <dataValidation type="list" showInputMessage="1" showErrorMessage="1" sqref="B137:C161 B167:C191" xr:uid="{3231CF09-B04F-4A07-B5C8-977379A942BB}">
      <formula1>ListaVaraTjänst</formula1>
    </dataValidation>
    <dataValidation type="list" allowBlank="1" showInputMessage="1" showErrorMessage="1" sqref="C48:D97" xr:uid="{C43AFA08-B12C-4580-B1E1-D7D1FB07E5FC}">
      <formula1>TblVaraTjanstAlt</formula1>
    </dataValidation>
    <dataValidation type="list" allowBlank="1" showInputMessage="1" showErrorMessage="1" sqref="M114 M106 M116 M104 M108 M110 M112 M48:M97" xr:uid="{3BA908A8-F2F3-4699-BF93-F14DF7A59D9C}">
      <formula1>ValBilaga</formula1>
    </dataValidation>
    <dataValidation type="list" allowBlank="1" showInputMessage="1" showErrorMessage="1" sqref="B124:J124" xr:uid="{9380DB36-E6BE-4DA0-A848-3A7FD4BB542C}">
      <formula1>TblGrundTilldeln</formula1>
    </dataValidation>
    <dataValidation type="list" allowBlank="1" showInputMessage="1" showErrorMessage="1" sqref="B40 B43:K43" xr:uid="{7841DC14-6D5F-4C8E-8704-9E4C011FEBD4}">
      <formula1>TblDelområde</formula1>
    </dataValidation>
    <dataValidation type="list" allowBlank="1" showInputMessage="1" showErrorMessage="1" sqref="B192:C192 E48:F97" xr:uid="{01D849AF-1798-4C6B-8206-7B8F606A23F7}">
      <formula1>ResVarTja</formula1>
    </dataValidation>
    <dataValidation type="list" allowBlank="1" showInputMessage="1" showErrorMessage="1" sqref="K192" xr:uid="{2047EF5F-19AE-4C54-881B-B8F2A7620348}">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93AA4567-DB06-4A65-9B17-86D025BD7D39}">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EDC41E2E-3106-4E00-A1F9-DCCDECA235E9}">
      <formula1>40817</formula1>
      <formula2>42308</formula2>
    </dataValidation>
    <dataValidation allowBlank="1" showErrorMessage="1" sqref="B41:I41" xr:uid="{ED0708BD-D308-4401-BD87-6224D8877CE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18048E2-8421-49AC-8C92-09F148BEF247}">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D9B5360C-E26F-4218-B0CA-17475E239C89}">
      <formula1>40817</formula1>
      <formula2>47484</formula2>
    </dataValidation>
    <dataValidation type="list" allowBlank="1" showInputMessage="1" showErrorMessage="1" sqref="T212 P17:P18 Q263 T218 T224 T232 P137:P161 E116 E104 E114 E106 E108 E110 E112 P167:P192" xr:uid="{4C6594AD-58D4-4FFC-BEF6-2246A2488987}">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0" id="{D9151232-5779-4D8A-9CC6-1D723283E84A}">
            <xm:f>ISNUMBER(SEARCH("Ut2",Admin!$D$49))=TRUE</xm:f>
            <x14:dxf>
              <font>
                <color theme="0"/>
              </font>
              <fill>
                <patternFill>
                  <bgColor theme="0"/>
                </patternFill>
              </fill>
            </x14:dxf>
          </x14:cfRule>
          <xm:sqref>L193</xm:sqref>
        </x14:conditionalFormatting>
        <x14:conditionalFormatting xmlns:xm="http://schemas.microsoft.com/office/excel/2006/main">
          <x14:cfRule type="expression" priority="1" id="{8DADD231-E650-4931-8A8B-FC2C891C236A}">
            <xm:f>Information!$D$12&lt;&gt;"Ja"</xm:f>
            <x14:dxf>
              <font>
                <b val="0"/>
                <i val="0"/>
                <color theme="0"/>
              </font>
              <fill>
                <patternFill patternType="none">
                  <bgColor auto="1"/>
                </patternFill>
              </fill>
              <border>
                <left/>
                <right/>
                <top/>
                <bottom/>
              </border>
            </x14:dxf>
          </x14:cfRule>
          <xm:sqref>B1:AQ2 B3:E3 J3:AQ3 B4:AQ129 B130:K130 O130:AQ130 B131:AQ206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128B83-2A23-4FBB-8D75-D308C77954C0}">
          <x14:formula1>
            <xm:f>Admin!$F$37:$F$44</xm:f>
          </x14:formula1>
          <xm:sqref>D192:E192</xm:sqref>
        </x14:dataValidation>
        <x14:dataValidation type="list" allowBlank="1" showInputMessage="1" showErrorMessage="1" xr:uid="{630CDD15-ED3A-4F8B-9F54-0177ABD27917}">
          <x14:formula1>
            <xm:f>Admin!H201:L201</xm:f>
          </x14:formula1>
          <xm:sqref>D167:G191</xm:sqref>
        </x14:dataValidation>
        <x14:dataValidation type="list" allowBlank="1" showInputMessage="1" showErrorMessage="1" xr:uid="{CF24184E-6918-45CE-80EE-F2BA6AF3F85F}">
          <x14:formula1>
            <xm:f>Admin!H141:L141</xm:f>
          </x14:formula1>
          <xm:sqref>D137:G161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77839-E1EF-4C8F-88C7-9E8A76C7040C}">
  <sheetPr codeName="Sheet7">
    <pageSetUpPr fitToPage="1"/>
  </sheetPr>
  <dimension ref="A1:AT284"/>
  <sheetViews>
    <sheetView showGridLines="0" zoomScale="80" zoomScaleNormal="80" workbookViewId="0"/>
  </sheetViews>
  <sheetFormatPr defaultColWidth="9.140625" defaultRowHeight="12.75" x14ac:dyDescent="0.2"/>
  <cols>
    <col min="1" max="1" width="4.140625" style="189"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8.710937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1" spans="1:46" x14ac:dyDescent="0.2">
      <c r="W1" s="189" t="s">
        <v>186</v>
      </c>
    </row>
    <row r="2" spans="1:46" x14ac:dyDescent="0.2">
      <c r="G2" s="30"/>
      <c r="J2" s="45"/>
      <c r="M2" s="52"/>
      <c r="O2" s="26" t="str">
        <f>"Avrop nr: "&amp;B15</f>
        <v xml:space="preserve">Avrop nr: </v>
      </c>
      <c r="W2" s="26" t="str">
        <f>"Avrop nr: "&amp;B15</f>
        <v xml:space="preserve">Avrop nr: </v>
      </c>
      <c r="AC2" s="26"/>
      <c r="AH2" s="55"/>
      <c r="AI2" s="55"/>
      <c r="AJ2" s="55"/>
      <c r="AK2" s="55"/>
      <c r="AL2" s="55"/>
      <c r="AM2" s="55"/>
      <c r="AN2" s="55"/>
      <c r="AO2" s="55"/>
      <c r="AP2" s="55"/>
      <c r="AQ2" s="55"/>
      <c r="AR2" s="55"/>
      <c r="AS2" s="55"/>
      <c r="AT2" s="55"/>
    </row>
    <row r="3" spans="1:46" ht="26.25" x14ac:dyDescent="0.2">
      <c r="B3" s="609" t="s">
        <v>724</v>
      </c>
      <c r="C3" s="609"/>
      <c r="D3" s="610"/>
      <c r="E3" s="610"/>
      <c r="F3" s="611"/>
      <c r="G3" s="611"/>
      <c r="H3" s="611"/>
      <c r="I3" s="611"/>
      <c r="P3" s="581" t="s">
        <v>57</v>
      </c>
      <c r="Q3" s="582"/>
      <c r="R3" s="583"/>
      <c r="T3" s="540" t="str">
        <f>IF(LarmStatus,"Minst ett av de obligatoriska kraven är inte ifyllda eller besvarade med Nej","")</f>
        <v>Minst ett av de obligatoriska kraven är inte ifyllda eller besvarade med Nej</v>
      </c>
      <c r="U3" s="540"/>
      <c r="V3" s="540"/>
      <c r="W3" s="540"/>
      <c r="X3" s="30"/>
      <c r="Y3" s="30"/>
      <c r="Z3" s="30"/>
      <c r="AB3" s="30"/>
      <c r="AD3" s="61"/>
      <c r="AH3" s="30" t="b">
        <f>OR(AH4:AH919)</f>
        <v>1</v>
      </c>
    </row>
    <row r="4" spans="1:46" ht="32.25" customHeight="1" x14ac:dyDescent="0.35">
      <c r="B4" s="584" t="s">
        <v>105</v>
      </c>
      <c r="C4" s="585"/>
      <c r="D4" s="585"/>
      <c r="E4" s="585"/>
      <c r="F4" s="585"/>
      <c r="G4" s="585"/>
      <c r="H4" s="585"/>
      <c r="I4" s="585"/>
      <c r="J4" s="600" t="s">
        <v>305</v>
      </c>
      <c r="K4" s="601"/>
      <c r="L4" s="601"/>
      <c r="M4" s="601"/>
      <c r="N4" s="601"/>
      <c r="O4" s="602"/>
      <c r="P4" s="738" t="s">
        <v>713</v>
      </c>
      <c r="Q4" s="738"/>
      <c r="R4" s="738"/>
      <c r="S4" s="738"/>
      <c r="T4" s="738"/>
      <c r="U4" s="738"/>
      <c r="V4" s="738"/>
      <c r="W4" s="739"/>
      <c r="Z4" s="31"/>
    </row>
    <row r="5" spans="1:46" ht="63" customHeight="1" x14ac:dyDescent="0.2">
      <c r="B5" s="586"/>
      <c r="C5" s="587"/>
      <c r="D5" s="587"/>
      <c r="E5" s="587"/>
      <c r="F5" s="587"/>
      <c r="G5" s="587"/>
      <c r="H5" s="587"/>
      <c r="I5" s="587"/>
      <c r="J5" s="603" t="s">
        <v>665</v>
      </c>
      <c r="K5" s="604"/>
      <c r="L5" s="604"/>
      <c r="M5" s="604"/>
      <c r="N5" s="604"/>
      <c r="O5" s="605"/>
      <c r="P5" s="740"/>
      <c r="Q5" s="740"/>
      <c r="R5" s="740"/>
      <c r="S5" s="740"/>
      <c r="T5" s="740"/>
      <c r="U5" s="740"/>
      <c r="V5" s="740"/>
      <c r="W5" s="741"/>
      <c r="AB5" s="1"/>
      <c r="AC5" s="33"/>
      <c r="AD5" s="33"/>
      <c r="AE5" s="33"/>
      <c r="AF5" s="33"/>
    </row>
    <row r="6" spans="1:46" ht="26.25" customHeight="1" x14ac:dyDescent="0.2">
      <c r="B6" s="595" t="s">
        <v>145</v>
      </c>
      <c r="C6" s="595"/>
      <c r="D6" s="595"/>
      <c r="E6" s="595"/>
      <c r="F6" s="595"/>
      <c r="G6" s="595"/>
      <c r="H6" s="595"/>
      <c r="I6" s="595"/>
      <c r="J6" s="597" t="s">
        <v>613</v>
      </c>
      <c r="K6" s="598"/>
      <c r="L6" s="598"/>
      <c r="M6" s="598"/>
      <c r="N6" s="598"/>
      <c r="O6" s="599"/>
      <c r="P6" s="30"/>
      <c r="Q6" s="6"/>
      <c r="R6" s="6"/>
      <c r="S6" s="6"/>
      <c r="T6" s="6"/>
      <c r="U6" s="6"/>
      <c r="V6" s="6"/>
      <c r="W6" s="6"/>
      <c r="AB6" s="1"/>
      <c r="AC6" s="33"/>
      <c r="AD6" s="33"/>
      <c r="AE6" s="33"/>
      <c r="AF6" s="33"/>
    </row>
    <row r="7" spans="1:46" ht="18" customHeight="1" x14ac:dyDescent="0.2">
      <c r="B7" s="596" t="s">
        <v>56</v>
      </c>
      <c r="C7" s="596"/>
      <c r="D7" s="596"/>
      <c r="E7" s="596"/>
      <c r="F7" s="596"/>
      <c r="G7" s="596"/>
      <c r="H7" s="596"/>
      <c r="I7" s="596"/>
      <c r="J7" s="597"/>
      <c r="K7" s="598"/>
      <c r="L7" s="598"/>
      <c r="M7" s="598"/>
      <c r="N7" s="598"/>
      <c r="O7" s="599"/>
      <c r="P7" s="32" t="s">
        <v>28</v>
      </c>
      <c r="Q7" s="6"/>
      <c r="R7" s="6"/>
      <c r="S7" s="6"/>
      <c r="T7" s="6"/>
      <c r="U7" s="6"/>
      <c r="V7" s="6"/>
      <c r="W7" s="6"/>
      <c r="AB7" s="1"/>
      <c r="AC7" s="33"/>
      <c r="AD7" s="33"/>
      <c r="AE7" s="33"/>
      <c r="AF7" s="33"/>
    </row>
    <row r="8" spans="1:46" ht="27.75" customHeight="1" x14ac:dyDescent="0.2">
      <c r="B8" s="592" t="s">
        <v>6</v>
      </c>
      <c r="C8" s="593"/>
      <c r="D8" s="593"/>
      <c r="E8" s="593"/>
      <c r="F8" s="593"/>
      <c r="G8" s="593"/>
      <c r="H8" s="592" t="s">
        <v>30</v>
      </c>
      <c r="I8" s="594"/>
      <c r="J8" s="606" t="s">
        <v>666</v>
      </c>
      <c r="K8" s="607"/>
      <c r="L8" s="607"/>
      <c r="M8" s="607"/>
      <c r="N8" s="607"/>
      <c r="O8" s="608"/>
      <c r="P8" s="560" t="s">
        <v>29</v>
      </c>
      <c r="Q8" s="560"/>
      <c r="R8" s="560"/>
      <c r="S8" s="560"/>
      <c r="T8" s="560"/>
      <c r="U8" s="560"/>
      <c r="V8" s="560" t="s">
        <v>30</v>
      </c>
      <c r="W8" s="560"/>
      <c r="AB8" s="1"/>
      <c r="AC8" s="33"/>
      <c r="AD8" s="33"/>
      <c r="AE8" s="33"/>
      <c r="AF8" s="33"/>
    </row>
    <row r="9" spans="1:46" ht="19.5" customHeight="1" x14ac:dyDescent="0.2">
      <c r="B9" s="567"/>
      <c r="C9" s="568"/>
      <c r="D9" s="568"/>
      <c r="E9" s="568"/>
      <c r="F9" s="568"/>
      <c r="G9" s="568"/>
      <c r="H9" s="567"/>
      <c r="I9" s="569"/>
      <c r="J9" s="641" t="s">
        <v>545</v>
      </c>
      <c r="K9" s="642"/>
      <c r="L9" s="642"/>
      <c r="M9" s="642"/>
      <c r="N9" s="642"/>
      <c r="O9" s="643"/>
      <c r="P9" s="559"/>
      <c r="Q9" s="559"/>
      <c r="R9" s="559"/>
      <c r="S9" s="559"/>
      <c r="T9" s="559"/>
      <c r="U9" s="559"/>
      <c r="V9" s="570" t="str">
        <f>IFERROR(INDEX(Admin!$E$61:$E$110,MATCH('1 Spec. - 3. Mervärdesmodell'!$P$9,Admin!$C$61:$C$110,0)),"")</f>
        <v/>
      </c>
      <c r="W9" s="570"/>
      <c r="AB9" s="1"/>
      <c r="AC9" s="33"/>
      <c r="AD9" s="33"/>
      <c r="AE9" s="33"/>
      <c r="AF9" s="33"/>
    </row>
    <row r="10" spans="1:46" s="33" customFormat="1" ht="27.75" customHeight="1" x14ac:dyDescent="0.2">
      <c r="A10" s="190"/>
      <c r="B10" s="571" t="s">
        <v>7</v>
      </c>
      <c r="C10" s="571"/>
      <c r="D10" s="571"/>
      <c r="E10" s="571" t="s">
        <v>5</v>
      </c>
      <c r="F10" s="571"/>
      <c r="G10" s="571"/>
      <c r="H10" s="571" t="s">
        <v>55</v>
      </c>
      <c r="I10" s="571"/>
      <c r="J10" s="644" t="s">
        <v>662</v>
      </c>
      <c r="K10" s="645"/>
      <c r="L10" s="645"/>
      <c r="M10" s="645"/>
      <c r="N10" s="645"/>
      <c r="O10" s="646"/>
      <c r="P10" s="560" t="s">
        <v>1</v>
      </c>
      <c r="Q10" s="560"/>
      <c r="R10" s="560"/>
      <c r="S10" s="560"/>
      <c r="T10" s="560" t="s">
        <v>3</v>
      </c>
      <c r="U10" s="560"/>
      <c r="V10" s="560"/>
      <c r="W10" s="560"/>
      <c r="AB10" s="1"/>
    </row>
    <row r="11" spans="1:46" ht="19.5" customHeight="1" x14ac:dyDescent="0.2">
      <c r="B11" s="561"/>
      <c r="C11" s="561"/>
      <c r="D11" s="561"/>
      <c r="E11" s="561"/>
      <c r="F11" s="561"/>
      <c r="G11" s="561"/>
      <c r="H11" s="561"/>
      <c r="I11" s="561"/>
      <c r="P11" s="570" t="str">
        <f>IFERROR(INDEX(Admin!$L$61:$L$110,MATCH('1 Spec. - 3. Mervärdesmodell'!$P$9,Admin!$C$61:$C$110,0)),"")</f>
        <v/>
      </c>
      <c r="Q11" s="570"/>
      <c r="R11" s="570"/>
      <c r="S11" s="570"/>
      <c r="T11" s="570" t="str">
        <f>IFERROR(INDEX(Admin!$N$61:$N$110,MATCH('1 Spec. - 3. Mervärdesmodell'!$P$9,Admin!$C$61:$C$110,0)),"")</f>
        <v/>
      </c>
      <c r="U11" s="570"/>
      <c r="V11" s="570"/>
      <c r="W11" s="570"/>
      <c r="AB11" s="1"/>
      <c r="AC11" s="33"/>
      <c r="AD11" s="33"/>
      <c r="AE11" s="33"/>
      <c r="AF11" s="33"/>
    </row>
    <row r="12" spans="1:46" ht="27.75" customHeight="1" x14ac:dyDescent="0.2">
      <c r="B12" s="571" t="s">
        <v>54</v>
      </c>
      <c r="C12" s="571"/>
      <c r="D12" s="571"/>
      <c r="E12" s="571" t="s">
        <v>1</v>
      </c>
      <c r="F12" s="571"/>
      <c r="G12" s="571"/>
      <c r="H12" s="571" t="s">
        <v>2</v>
      </c>
      <c r="I12" s="571"/>
      <c r="P12" s="560" t="s">
        <v>7</v>
      </c>
      <c r="Q12" s="560"/>
      <c r="R12" s="560"/>
      <c r="S12" s="551"/>
      <c r="T12" s="560" t="s">
        <v>5</v>
      </c>
      <c r="U12" s="560"/>
      <c r="V12" s="560" t="s">
        <v>55</v>
      </c>
      <c r="W12" s="560"/>
      <c r="AB12" s="1"/>
      <c r="AC12" s="33"/>
      <c r="AD12" s="33"/>
      <c r="AE12" s="33"/>
      <c r="AF12" s="33"/>
    </row>
    <row r="13" spans="1:46" ht="19.5" customHeight="1" x14ac:dyDescent="0.2">
      <c r="B13" s="561"/>
      <c r="C13" s="561"/>
      <c r="D13" s="561"/>
      <c r="E13" s="561"/>
      <c r="F13" s="561"/>
      <c r="G13" s="561"/>
      <c r="H13" s="561"/>
      <c r="I13" s="561"/>
      <c r="P13" s="576" t="str">
        <f>IFERROR(INDEX(Admin!$F$61:$F$110,MATCH('1 Spec. - 3. Mervärdesmodell'!$P$9,Admin!$C$61:$C$110,0)),"")</f>
        <v/>
      </c>
      <c r="Q13" s="577"/>
      <c r="R13" s="577"/>
      <c r="S13" s="578"/>
      <c r="T13" s="570" t="str">
        <f>IFERROR(INDEX(Admin!$G$61:$G$110,MATCH('1 Spec. - 3. Mervärdesmodell'!$P$9,Admin!$C$61:$C$110,0)),"")</f>
        <v/>
      </c>
      <c r="U13" s="570"/>
      <c r="V13" s="570" t="str">
        <f>IFERROR(INDEX(Admin!$H$61:$H$110,MATCH('1 Spec. - 3. Mervärdesmodell'!$P$9,Admin!$C$61:$C$110,0)),"")</f>
        <v/>
      </c>
      <c r="W13" s="570"/>
      <c r="AB13" s="1"/>
      <c r="AC13" s="33"/>
      <c r="AD13" s="33"/>
      <c r="AE13" s="33"/>
      <c r="AF13" s="33"/>
    </row>
    <row r="14" spans="1:46" ht="27.75" customHeight="1" x14ac:dyDescent="0.2">
      <c r="B14" s="571" t="s">
        <v>118</v>
      </c>
      <c r="C14" s="571"/>
      <c r="D14" s="571"/>
      <c r="E14" s="592" t="s">
        <v>3</v>
      </c>
      <c r="F14" s="593"/>
      <c r="G14" s="593"/>
      <c r="H14" s="593"/>
      <c r="I14" s="594"/>
      <c r="P14" s="551" t="s">
        <v>2</v>
      </c>
      <c r="Q14" s="552"/>
      <c r="R14" s="552"/>
      <c r="S14" s="552"/>
      <c r="T14" s="551" t="s">
        <v>31</v>
      </c>
      <c r="U14" s="552"/>
      <c r="V14" s="552"/>
      <c r="W14" s="579"/>
      <c r="AB14" s="1"/>
      <c r="AC14" s="33"/>
      <c r="AD14" s="33"/>
      <c r="AE14" s="33"/>
      <c r="AF14" s="33"/>
    </row>
    <row r="15" spans="1:46" ht="19.5" customHeight="1" x14ac:dyDescent="0.2">
      <c r="B15" s="561"/>
      <c r="C15" s="561"/>
      <c r="D15" s="561"/>
      <c r="E15" s="567"/>
      <c r="F15" s="568"/>
      <c r="G15" s="568"/>
      <c r="H15" s="568"/>
      <c r="I15" s="569"/>
      <c r="P15" s="576"/>
      <c r="Q15" s="577"/>
      <c r="R15" s="577"/>
      <c r="S15" s="577"/>
      <c r="T15" s="576"/>
      <c r="U15" s="577"/>
      <c r="V15" s="577"/>
      <c r="W15" s="578"/>
      <c r="AB15" s="1"/>
      <c r="AC15" s="33"/>
      <c r="AD15" s="33"/>
      <c r="AE15" s="33"/>
      <c r="AF15" s="33"/>
    </row>
    <row r="16" spans="1:46" ht="27.75" customHeight="1" x14ac:dyDescent="0.2">
      <c r="B16" s="593"/>
      <c r="C16" s="593"/>
      <c r="D16" s="593"/>
      <c r="E16" s="593"/>
      <c r="F16" s="593"/>
      <c r="G16" s="593"/>
      <c r="H16" s="593"/>
      <c r="I16" s="593"/>
      <c r="J16" s="45"/>
      <c r="P16" s="551" t="s">
        <v>32</v>
      </c>
      <c r="Q16" s="552"/>
      <c r="R16" s="579"/>
      <c r="S16" s="551" t="s">
        <v>542</v>
      </c>
      <c r="T16" s="552"/>
      <c r="U16" s="552"/>
      <c r="V16" s="552"/>
      <c r="W16" s="579"/>
      <c r="AB16" s="1"/>
      <c r="AC16" s="33"/>
      <c r="AD16" s="33"/>
      <c r="AE16" s="33"/>
      <c r="AF16" s="33"/>
    </row>
    <row r="17" spans="2:34" ht="19.5" customHeight="1" x14ac:dyDescent="0.2">
      <c r="B17" s="572"/>
      <c r="C17" s="572"/>
      <c r="D17" s="572"/>
      <c r="E17" s="572" t="s">
        <v>0</v>
      </c>
      <c r="F17" s="572"/>
      <c r="G17" s="572"/>
      <c r="H17" s="572"/>
      <c r="I17" s="572"/>
      <c r="P17" s="576"/>
      <c r="Q17" s="577"/>
      <c r="R17" s="578"/>
      <c r="S17" s="573"/>
      <c r="T17" s="574"/>
      <c r="U17" s="574"/>
      <c r="V17" s="574"/>
      <c r="W17" s="575"/>
      <c r="AB17" s="1"/>
      <c r="AC17" s="33"/>
      <c r="AD17" s="33"/>
      <c r="AE17" s="33"/>
      <c r="AF17" s="33"/>
      <c r="AH17" s="62" t="b">
        <f>IF(AND(P17=0,P17&lt;&gt;"Ja"),TRUE,FALSE)</f>
        <v>1</v>
      </c>
    </row>
    <row r="18" spans="2:34" ht="19.5" customHeight="1" x14ac:dyDescent="0.2">
      <c r="B18" s="230"/>
      <c r="C18" s="230"/>
      <c r="D18" s="230"/>
      <c r="E18" s="230"/>
      <c r="F18" s="230"/>
      <c r="G18" s="230"/>
      <c r="H18" s="230"/>
      <c r="I18" s="230"/>
      <c r="P18" s="231"/>
      <c r="Q18" s="231"/>
      <c r="R18" s="231"/>
      <c r="S18" s="229"/>
      <c r="T18" s="229"/>
      <c r="U18" s="229"/>
      <c r="V18" s="229"/>
      <c r="W18" s="229"/>
      <c r="AB18" s="1"/>
      <c r="AC18" s="33"/>
      <c r="AD18" s="33"/>
      <c r="AE18" s="33"/>
      <c r="AF18" s="33"/>
      <c r="AH18" s="62"/>
    </row>
    <row r="19" spans="2:34" ht="17.25" customHeight="1" x14ac:dyDescent="0.2">
      <c r="B19" s="30" t="s">
        <v>302</v>
      </c>
      <c r="P19" s="30" t="s">
        <v>303</v>
      </c>
      <c r="AB19" s="1"/>
      <c r="AC19" s="33"/>
      <c r="AD19" s="33"/>
      <c r="AE19" s="33"/>
      <c r="AF19" s="33"/>
    </row>
    <row r="20" spans="2:34" ht="12.75" customHeight="1" x14ac:dyDescent="0.2">
      <c r="B20" s="618" t="s">
        <v>660</v>
      </c>
      <c r="C20" s="619"/>
      <c r="D20" s="619"/>
      <c r="E20" s="619"/>
      <c r="F20" s="619"/>
      <c r="G20" s="619"/>
      <c r="H20" s="619"/>
      <c r="I20" s="620"/>
      <c r="P20" s="618" t="s">
        <v>661</v>
      </c>
      <c r="Q20" s="619"/>
      <c r="R20" s="619"/>
      <c r="S20" s="619"/>
      <c r="T20" s="619"/>
      <c r="U20" s="619"/>
      <c r="V20" s="619"/>
      <c r="W20" s="620"/>
      <c r="AB20" s="1"/>
      <c r="AC20" s="33"/>
      <c r="AD20" s="33"/>
      <c r="AE20" s="33"/>
      <c r="AF20" s="33"/>
    </row>
    <row r="21" spans="2:34" ht="12.75" customHeight="1" x14ac:dyDescent="0.2">
      <c r="B21" s="621"/>
      <c r="C21" s="622"/>
      <c r="D21" s="622"/>
      <c r="E21" s="622"/>
      <c r="F21" s="622"/>
      <c r="G21" s="622"/>
      <c r="H21" s="622"/>
      <c r="I21" s="623"/>
      <c r="P21" s="621"/>
      <c r="Q21" s="622"/>
      <c r="R21" s="622"/>
      <c r="S21" s="622"/>
      <c r="T21" s="622"/>
      <c r="U21" s="622"/>
      <c r="V21" s="622"/>
      <c r="W21" s="623"/>
      <c r="AB21" s="1"/>
      <c r="AC21" s="33"/>
      <c r="AD21" s="33"/>
      <c r="AE21" s="33"/>
      <c r="AF21" s="33"/>
    </row>
    <row r="22" spans="2:34" ht="12.75" customHeight="1" x14ac:dyDescent="0.2">
      <c r="B22" s="621"/>
      <c r="C22" s="622"/>
      <c r="D22" s="622"/>
      <c r="E22" s="622"/>
      <c r="F22" s="622"/>
      <c r="G22" s="622"/>
      <c r="H22" s="622"/>
      <c r="I22" s="623"/>
      <c r="P22" s="621"/>
      <c r="Q22" s="622"/>
      <c r="R22" s="622"/>
      <c r="S22" s="622"/>
      <c r="T22" s="622"/>
      <c r="U22" s="622"/>
      <c r="V22" s="622"/>
      <c r="W22" s="623"/>
      <c r="AB22" s="1"/>
      <c r="AC22" s="33"/>
      <c r="AD22" s="33"/>
      <c r="AE22" s="33"/>
      <c r="AF22" s="33"/>
    </row>
    <row r="23" spans="2:34" ht="12.75" customHeight="1" x14ac:dyDescent="0.2">
      <c r="B23" s="621"/>
      <c r="C23" s="622"/>
      <c r="D23" s="622"/>
      <c r="E23" s="622"/>
      <c r="F23" s="622"/>
      <c r="G23" s="622"/>
      <c r="H23" s="622"/>
      <c r="I23" s="623"/>
      <c r="P23" s="621"/>
      <c r="Q23" s="622"/>
      <c r="R23" s="622"/>
      <c r="S23" s="622"/>
      <c r="T23" s="622"/>
      <c r="U23" s="622"/>
      <c r="V23" s="622"/>
      <c r="W23" s="623"/>
      <c r="AB23" s="1"/>
      <c r="AC23" s="33"/>
      <c r="AD23" s="33"/>
      <c r="AE23" s="33"/>
      <c r="AF23" s="33"/>
    </row>
    <row r="24" spans="2:34" ht="54.4" customHeight="1" x14ac:dyDescent="0.2">
      <c r="B24" s="621"/>
      <c r="C24" s="622"/>
      <c r="D24" s="622"/>
      <c r="E24" s="622"/>
      <c r="F24" s="622"/>
      <c r="G24" s="622"/>
      <c r="H24" s="622"/>
      <c r="I24" s="623"/>
      <c r="P24" s="624"/>
      <c r="Q24" s="625"/>
      <c r="R24" s="625"/>
      <c r="S24" s="625"/>
      <c r="T24" s="625"/>
      <c r="U24" s="625"/>
      <c r="V24" s="625"/>
      <c r="W24" s="626"/>
      <c r="AB24" s="1"/>
      <c r="AC24" s="33"/>
      <c r="AD24" s="33"/>
      <c r="AE24" s="33"/>
      <c r="AF24" s="33"/>
    </row>
    <row r="25" spans="2:34" ht="43.15" customHeight="1" x14ac:dyDescent="0.2">
      <c r="B25" s="624"/>
      <c r="C25" s="625"/>
      <c r="D25" s="625"/>
      <c r="E25" s="625"/>
      <c r="F25" s="625"/>
      <c r="G25" s="625"/>
      <c r="H25" s="625"/>
      <c r="I25" s="626"/>
      <c r="AB25" s="1"/>
      <c r="AC25" s="33"/>
      <c r="AD25" s="33"/>
      <c r="AE25" s="33"/>
      <c r="AF25" s="33"/>
    </row>
    <row r="26" spans="2:34" ht="17.25" customHeight="1" x14ac:dyDescent="0.2">
      <c r="B26" s="63"/>
      <c r="C26" s="42"/>
      <c r="D26" s="42"/>
      <c r="E26" s="42"/>
      <c r="F26" s="42"/>
      <c r="G26" s="42"/>
      <c r="H26" s="42"/>
      <c r="P26" s="30" t="s">
        <v>543</v>
      </c>
    </row>
    <row r="27" spans="2:34" ht="55.5" customHeight="1" x14ac:dyDescent="0.2">
      <c r="B27" s="49" t="s">
        <v>298</v>
      </c>
      <c r="P27" s="615" t="s">
        <v>544</v>
      </c>
      <c r="Q27" s="616"/>
      <c r="R27" s="616"/>
      <c r="S27" s="616"/>
      <c r="T27" s="616"/>
      <c r="U27" s="616"/>
      <c r="V27" s="616"/>
      <c r="W27" s="617"/>
      <c r="AB27" s="1"/>
      <c r="AC27" s="33"/>
      <c r="AD27" s="33"/>
      <c r="AE27" s="33"/>
      <c r="AF27" s="33"/>
    </row>
    <row r="28" spans="2:34" ht="115.5" customHeight="1" x14ac:dyDescent="0.2">
      <c r="B28" s="562"/>
      <c r="C28" s="563"/>
      <c r="D28" s="563"/>
      <c r="E28" s="563"/>
      <c r="F28" s="563"/>
      <c r="G28" s="563"/>
      <c r="H28" s="563"/>
      <c r="I28" s="563"/>
      <c r="P28" s="612"/>
      <c r="Q28" s="613"/>
      <c r="R28" s="613"/>
      <c r="S28" s="613"/>
      <c r="T28" s="613"/>
      <c r="U28" s="613"/>
      <c r="V28" s="613"/>
      <c r="W28" s="614"/>
      <c r="AB28" s="1"/>
      <c r="AC28" s="33"/>
      <c r="AD28" s="33"/>
      <c r="AE28" s="33"/>
      <c r="AF28" s="33"/>
    </row>
    <row r="29" spans="2:34" ht="17.25" customHeight="1" x14ac:dyDescent="0.2">
      <c r="B29" s="63"/>
      <c r="C29" s="42"/>
      <c r="D29" s="42"/>
      <c r="E29" s="42"/>
      <c r="F29" s="42"/>
      <c r="G29" s="42"/>
      <c r="H29" s="42"/>
    </row>
    <row r="30" spans="2:34" ht="27.75" customHeight="1" x14ac:dyDescent="0.2">
      <c r="B30" s="564" t="s">
        <v>534</v>
      </c>
      <c r="C30" s="564"/>
      <c r="D30" s="564" t="s">
        <v>535</v>
      </c>
      <c r="E30" s="564"/>
      <c r="G30" s="480" t="s">
        <v>93</v>
      </c>
      <c r="H30" s="480"/>
      <c r="I30" s="480"/>
    </row>
    <row r="31" spans="2:34" ht="19.5" customHeight="1" x14ac:dyDescent="0.2">
      <c r="B31" s="565"/>
      <c r="C31" s="566"/>
      <c r="D31" s="630"/>
      <c r="E31" s="630"/>
      <c r="G31" s="562"/>
      <c r="H31" s="562"/>
      <c r="I31" s="562"/>
    </row>
    <row r="32" spans="2:34" ht="12.75" customHeight="1" x14ac:dyDescent="0.2"/>
    <row r="33" spans="2:43" ht="27.75" customHeight="1" x14ac:dyDescent="0.2">
      <c r="B33" s="564" t="s">
        <v>49</v>
      </c>
      <c r="C33" s="564"/>
      <c r="D33" s="564" t="s">
        <v>50</v>
      </c>
      <c r="E33" s="564"/>
    </row>
    <row r="34" spans="2:43" ht="19.5" customHeight="1" x14ac:dyDescent="0.2">
      <c r="B34" s="565"/>
      <c r="C34" s="566"/>
      <c r="D34" s="630"/>
      <c r="E34" s="630"/>
      <c r="P34" s="64"/>
      <c r="Q34" s="64"/>
      <c r="R34" s="64"/>
    </row>
    <row r="35" spans="2:43" ht="12.75" customHeight="1" x14ac:dyDescent="0.2">
      <c r="F35" s="45"/>
    </row>
    <row r="36" spans="2:43" ht="27.75" customHeight="1" x14ac:dyDescent="0.2">
      <c r="B36" s="564" t="s">
        <v>536</v>
      </c>
      <c r="C36" s="564"/>
      <c r="D36" s="564" t="s">
        <v>537</v>
      </c>
      <c r="E36" s="564"/>
      <c r="G36" s="580"/>
      <c r="H36" s="580"/>
    </row>
    <row r="37" spans="2:43" ht="19.5" customHeight="1" x14ac:dyDescent="0.2">
      <c r="B37" s="565"/>
      <c r="C37" s="566"/>
      <c r="D37" s="565"/>
      <c r="E37" s="566"/>
      <c r="G37" s="631"/>
      <c r="H37" s="631"/>
      <c r="P37" s="64"/>
      <c r="Q37" s="64"/>
      <c r="R37" s="64"/>
    </row>
    <row r="38" spans="2:43" ht="12.75" hidden="1" customHeight="1" x14ac:dyDescent="0.2"/>
    <row r="39" spans="2:43" ht="26.25" hidden="1" customHeight="1" x14ac:dyDescent="0.2">
      <c r="B39" s="489" t="s">
        <v>297</v>
      </c>
      <c r="C39" s="490"/>
      <c r="D39" s="490"/>
      <c r="E39" s="490"/>
      <c r="F39" s="490"/>
      <c r="G39" s="490"/>
      <c r="H39" s="490"/>
      <c r="I39" s="490"/>
      <c r="J39" s="490"/>
      <c r="K39" s="490"/>
      <c r="L39" s="202"/>
      <c r="M39" s="203"/>
      <c r="N39" s="203"/>
    </row>
    <row r="40" spans="2:43" ht="26.25" hidden="1" customHeight="1" x14ac:dyDescent="0.2">
      <c r="B40" s="627" t="s">
        <v>187</v>
      </c>
      <c r="C40" s="628"/>
      <c r="D40" s="628"/>
      <c r="E40" s="628"/>
      <c r="F40" s="628"/>
      <c r="G40" s="628"/>
      <c r="H40" s="628"/>
      <c r="I40" s="628"/>
      <c r="J40" s="628"/>
      <c r="K40" s="628"/>
      <c r="L40" s="204"/>
      <c r="M40" s="205"/>
      <c r="N40" s="205"/>
    </row>
    <row r="41" spans="2:43" ht="12.75" customHeight="1" x14ac:dyDescent="0.2">
      <c r="B41" s="39"/>
      <c r="C41" s="39"/>
      <c r="D41" s="39"/>
      <c r="E41" s="39"/>
      <c r="F41" s="39"/>
      <c r="G41" s="39"/>
      <c r="H41" s="39"/>
      <c r="I41" s="39"/>
      <c r="J41" s="39"/>
      <c r="K41" s="82"/>
    </row>
    <row r="42" spans="2:43" ht="27.75" customHeight="1" x14ac:dyDescent="0.2">
      <c r="B42" s="473" t="s">
        <v>609</v>
      </c>
      <c r="C42" s="629"/>
      <c r="D42" s="629"/>
      <c r="E42" s="629"/>
      <c r="F42" s="629"/>
      <c r="G42" s="629"/>
      <c r="H42" s="629"/>
      <c r="I42" s="629"/>
      <c r="J42" s="629"/>
      <c r="K42" s="629"/>
      <c r="L42" s="236"/>
      <c r="M42" s="237"/>
      <c r="N42" s="237"/>
    </row>
    <row r="43" spans="2:43" ht="25.5" customHeight="1" x14ac:dyDescent="0.2">
      <c r="B43" s="627" t="s">
        <v>188</v>
      </c>
      <c r="C43" s="628"/>
      <c r="D43" s="628"/>
      <c r="E43" s="628"/>
      <c r="F43" s="628"/>
      <c r="G43" s="628"/>
      <c r="H43" s="628"/>
      <c r="I43" s="628"/>
      <c r="J43" s="628"/>
      <c r="K43" s="628"/>
      <c r="L43" s="238"/>
      <c r="M43" s="239"/>
      <c r="N43" s="239"/>
      <c r="P43" s="234"/>
      <c r="Q43" s="234"/>
      <c r="R43" s="234"/>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535"/>
      <c r="G45" s="535"/>
      <c r="H45" s="535"/>
      <c r="I45" s="535"/>
      <c r="J45" s="535"/>
      <c r="K45" s="535"/>
      <c r="L45" s="33"/>
      <c r="M45" s="33"/>
      <c r="N45" s="33"/>
      <c r="X45" s="240"/>
      <c r="Y45" s="34"/>
      <c r="Z45" s="34"/>
      <c r="AA45" s="34"/>
    </row>
    <row r="46" spans="2:43" ht="40.5" customHeight="1" x14ac:dyDescent="0.2">
      <c r="B46" s="534" t="s">
        <v>577</v>
      </c>
      <c r="C46" s="534"/>
      <c r="D46" s="534"/>
      <c r="E46" s="534"/>
      <c r="F46" s="536"/>
      <c r="G46" s="536"/>
      <c r="H46" s="536"/>
      <c r="I46" s="535"/>
      <c r="J46" s="535"/>
      <c r="K46" s="535"/>
      <c r="P46" s="648" t="s">
        <v>51</v>
      </c>
      <c r="Q46" s="648"/>
      <c r="R46" s="61"/>
      <c r="S46" s="61"/>
      <c r="T46" s="61"/>
    </row>
    <row r="47" spans="2:43" ht="96.75" customHeight="1" x14ac:dyDescent="0.2">
      <c r="B47" s="241" t="s">
        <v>556</v>
      </c>
      <c r="C47" s="530" t="s">
        <v>580</v>
      </c>
      <c r="D47" s="531"/>
      <c r="E47" s="470" t="s">
        <v>581</v>
      </c>
      <c r="F47" s="471"/>
      <c r="G47" s="647" t="s">
        <v>582</v>
      </c>
      <c r="H47" s="647"/>
      <c r="I47" s="537" t="s">
        <v>586</v>
      </c>
      <c r="J47" s="538"/>
      <c r="K47" s="538"/>
      <c r="L47" s="539"/>
      <c r="M47" s="253" t="s">
        <v>157</v>
      </c>
      <c r="N47" s="242" t="s">
        <v>658</v>
      </c>
      <c r="P47" s="473" t="s">
        <v>285</v>
      </c>
      <c r="Q47" s="532"/>
      <c r="R47" s="532"/>
      <c r="S47" s="532"/>
      <c r="T47" s="532"/>
      <c r="U47" s="474"/>
      <c r="V47" s="533" t="s">
        <v>659</v>
      </c>
      <c r="W47" s="474"/>
      <c r="X47" s="473" t="s">
        <v>299</v>
      </c>
      <c r="Y47" s="474"/>
    </row>
    <row r="48" spans="2:43" ht="43.5" customHeight="1" x14ac:dyDescent="0.2">
      <c r="B48" s="252" t="s">
        <v>83</v>
      </c>
      <c r="C48" s="449" t="s">
        <v>584</v>
      </c>
      <c r="D48" s="450"/>
      <c r="E48" s="451" t="s">
        <v>579</v>
      </c>
      <c r="F48" s="449"/>
      <c r="G48" s="451"/>
      <c r="H48" s="450"/>
      <c r="I48" s="452"/>
      <c r="J48" s="453"/>
      <c r="K48" s="453"/>
      <c r="L48" s="454"/>
      <c r="M48" s="254"/>
      <c r="N48" s="254"/>
      <c r="P48" s="455"/>
      <c r="Q48" s="456"/>
      <c r="R48" s="456"/>
      <c r="S48" s="456"/>
      <c r="T48" s="456"/>
      <c r="U48" s="457"/>
      <c r="V48" s="458"/>
      <c r="W48" s="459"/>
      <c r="X48" s="460">
        <f>IFERROR(IF(M48="Ja",V48,V48*N48),0)</f>
        <v>0</v>
      </c>
      <c r="Y48" s="461"/>
      <c r="Z48" s="639"/>
      <c r="AA48" s="640"/>
      <c r="AB48" s="640"/>
      <c r="AC48" s="640"/>
      <c r="AD48" s="640"/>
      <c r="AE48" s="640"/>
      <c r="AF48" s="640"/>
      <c r="AG48" s="640"/>
      <c r="AH48" s="640"/>
      <c r="AI48" s="640"/>
      <c r="AJ48" s="640"/>
      <c r="AK48" s="640"/>
      <c r="AL48" s="640"/>
      <c r="AM48" s="640"/>
      <c r="AN48" s="640"/>
      <c r="AO48" s="640"/>
      <c r="AP48" s="640"/>
      <c r="AQ48" s="640"/>
    </row>
    <row r="49" spans="2:25" ht="42.75" customHeight="1" x14ac:dyDescent="0.2">
      <c r="B49" s="252" t="s">
        <v>84</v>
      </c>
      <c r="C49" s="449" t="s">
        <v>584</v>
      </c>
      <c r="D49" s="450"/>
      <c r="E49" s="451" t="s">
        <v>579</v>
      </c>
      <c r="F49" s="449"/>
      <c r="G49" s="451"/>
      <c r="H49" s="450"/>
      <c r="I49" s="452"/>
      <c r="J49" s="453"/>
      <c r="K49" s="453"/>
      <c r="L49" s="454"/>
      <c r="M49" s="254"/>
      <c r="N49" s="254"/>
      <c r="P49" s="455"/>
      <c r="Q49" s="456"/>
      <c r="R49" s="456"/>
      <c r="S49" s="456"/>
      <c r="T49" s="456"/>
      <c r="U49" s="457"/>
      <c r="V49" s="458"/>
      <c r="W49" s="459"/>
      <c r="X49" s="460">
        <f t="shared" ref="X49:X97" si="0">IFERROR(IF(M49="Ja",V49,V49*N49),0)</f>
        <v>0</v>
      </c>
      <c r="Y49" s="461"/>
    </row>
    <row r="50" spans="2:25" ht="42.75" customHeight="1" x14ac:dyDescent="0.2">
      <c r="B50" s="252" t="s">
        <v>85</v>
      </c>
      <c r="C50" s="449" t="s">
        <v>584</v>
      </c>
      <c r="D50" s="450"/>
      <c r="E50" s="451" t="s">
        <v>579</v>
      </c>
      <c r="F50" s="449"/>
      <c r="G50" s="451"/>
      <c r="H50" s="450"/>
      <c r="I50" s="452"/>
      <c r="J50" s="453"/>
      <c r="K50" s="453"/>
      <c r="L50" s="454"/>
      <c r="M50" s="254"/>
      <c r="N50" s="254"/>
      <c r="P50" s="455"/>
      <c r="Q50" s="456"/>
      <c r="R50" s="456"/>
      <c r="S50" s="456"/>
      <c r="T50" s="456"/>
      <c r="U50" s="457"/>
      <c r="V50" s="458"/>
      <c r="W50" s="459"/>
      <c r="X50" s="460">
        <f t="shared" si="0"/>
        <v>0</v>
      </c>
      <c r="Y50" s="461"/>
    </row>
    <row r="51" spans="2:25" ht="42.75" customHeight="1" x14ac:dyDescent="0.2">
      <c r="B51" s="252" t="s">
        <v>86</v>
      </c>
      <c r="C51" s="449" t="s">
        <v>584</v>
      </c>
      <c r="D51" s="450"/>
      <c r="E51" s="451" t="s">
        <v>579</v>
      </c>
      <c r="F51" s="449"/>
      <c r="G51" s="451"/>
      <c r="H51" s="450"/>
      <c r="I51" s="452"/>
      <c r="J51" s="453"/>
      <c r="K51" s="453"/>
      <c r="L51" s="454"/>
      <c r="M51" s="254"/>
      <c r="N51" s="254"/>
      <c r="P51" s="455"/>
      <c r="Q51" s="456"/>
      <c r="R51" s="456"/>
      <c r="S51" s="456"/>
      <c r="T51" s="456"/>
      <c r="U51" s="457"/>
      <c r="V51" s="458"/>
      <c r="W51" s="459"/>
      <c r="X51" s="460">
        <f t="shared" si="0"/>
        <v>0</v>
      </c>
      <c r="Y51" s="461"/>
    </row>
    <row r="52" spans="2:25" ht="42.75" customHeight="1" x14ac:dyDescent="0.2">
      <c r="B52" s="252" t="s">
        <v>87</v>
      </c>
      <c r="C52" s="449" t="s">
        <v>584</v>
      </c>
      <c r="D52" s="450"/>
      <c r="E52" s="451" t="s">
        <v>579</v>
      </c>
      <c r="F52" s="449"/>
      <c r="G52" s="451"/>
      <c r="H52" s="450"/>
      <c r="I52" s="452"/>
      <c r="J52" s="453"/>
      <c r="K52" s="453"/>
      <c r="L52" s="454"/>
      <c r="M52" s="254"/>
      <c r="N52" s="254"/>
      <c r="P52" s="455"/>
      <c r="Q52" s="456"/>
      <c r="R52" s="456"/>
      <c r="S52" s="456"/>
      <c r="T52" s="456"/>
      <c r="U52" s="457"/>
      <c r="V52" s="458"/>
      <c r="W52" s="459"/>
      <c r="X52" s="460">
        <f t="shared" si="0"/>
        <v>0</v>
      </c>
      <c r="Y52" s="461"/>
    </row>
    <row r="53" spans="2:25" ht="42.75" customHeight="1" x14ac:dyDescent="0.2">
      <c r="B53" s="252" t="s">
        <v>89</v>
      </c>
      <c r="C53" s="449" t="s">
        <v>584</v>
      </c>
      <c r="D53" s="450"/>
      <c r="E53" s="451" t="s">
        <v>579</v>
      </c>
      <c r="F53" s="449"/>
      <c r="G53" s="451"/>
      <c r="H53" s="450"/>
      <c r="I53" s="452"/>
      <c r="J53" s="453"/>
      <c r="K53" s="453"/>
      <c r="L53" s="454"/>
      <c r="M53" s="254"/>
      <c r="N53" s="254"/>
      <c r="P53" s="455"/>
      <c r="Q53" s="456"/>
      <c r="R53" s="456"/>
      <c r="S53" s="456"/>
      <c r="T53" s="456"/>
      <c r="U53" s="457"/>
      <c r="V53" s="458"/>
      <c r="W53" s="459"/>
      <c r="X53" s="460">
        <f t="shared" si="0"/>
        <v>0</v>
      </c>
      <c r="Y53" s="461"/>
    </row>
    <row r="54" spans="2:25" ht="42.75" customHeight="1" x14ac:dyDescent="0.2">
      <c r="B54" s="252" t="s">
        <v>88</v>
      </c>
      <c r="C54" s="449" t="s">
        <v>584</v>
      </c>
      <c r="D54" s="450"/>
      <c r="E54" s="451" t="s">
        <v>579</v>
      </c>
      <c r="F54" s="449"/>
      <c r="G54" s="451"/>
      <c r="H54" s="450"/>
      <c r="I54" s="452"/>
      <c r="J54" s="453"/>
      <c r="K54" s="453"/>
      <c r="L54" s="454"/>
      <c r="M54" s="254"/>
      <c r="N54" s="254"/>
      <c r="P54" s="455"/>
      <c r="Q54" s="456"/>
      <c r="R54" s="456"/>
      <c r="S54" s="456"/>
      <c r="T54" s="456"/>
      <c r="U54" s="457"/>
      <c r="V54" s="458"/>
      <c r="W54" s="459"/>
      <c r="X54" s="460">
        <f t="shared" si="0"/>
        <v>0</v>
      </c>
      <c r="Y54" s="461"/>
    </row>
    <row r="55" spans="2:25" ht="42.75" customHeight="1" x14ac:dyDescent="0.2">
      <c r="B55" s="252" t="s">
        <v>90</v>
      </c>
      <c r="C55" s="449" t="s">
        <v>584</v>
      </c>
      <c r="D55" s="450"/>
      <c r="E55" s="451" t="s">
        <v>579</v>
      </c>
      <c r="F55" s="449"/>
      <c r="G55" s="451"/>
      <c r="H55" s="450"/>
      <c r="I55" s="452"/>
      <c r="J55" s="453"/>
      <c r="K55" s="453"/>
      <c r="L55" s="454"/>
      <c r="M55" s="254"/>
      <c r="N55" s="254"/>
      <c r="P55" s="455"/>
      <c r="Q55" s="456"/>
      <c r="R55" s="456"/>
      <c r="S55" s="456"/>
      <c r="T55" s="456"/>
      <c r="U55" s="457"/>
      <c r="V55" s="458"/>
      <c r="W55" s="459"/>
      <c r="X55" s="460">
        <f t="shared" si="0"/>
        <v>0</v>
      </c>
      <c r="Y55" s="461"/>
    </row>
    <row r="56" spans="2:25" ht="42.75" customHeight="1" x14ac:dyDescent="0.2">
      <c r="B56" s="252" t="s">
        <v>91</v>
      </c>
      <c r="C56" s="449" t="s">
        <v>584</v>
      </c>
      <c r="D56" s="450"/>
      <c r="E56" s="451" t="s">
        <v>579</v>
      </c>
      <c r="F56" s="449"/>
      <c r="G56" s="451"/>
      <c r="H56" s="450"/>
      <c r="I56" s="452"/>
      <c r="J56" s="453"/>
      <c r="K56" s="453"/>
      <c r="L56" s="454"/>
      <c r="M56" s="254"/>
      <c r="N56" s="254"/>
      <c r="P56" s="455"/>
      <c r="Q56" s="456"/>
      <c r="R56" s="456"/>
      <c r="S56" s="456"/>
      <c r="T56" s="456"/>
      <c r="U56" s="457"/>
      <c r="V56" s="458"/>
      <c r="W56" s="459"/>
      <c r="X56" s="460">
        <f t="shared" si="0"/>
        <v>0</v>
      </c>
      <c r="Y56" s="461"/>
    </row>
    <row r="57" spans="2:25" ht="42.75" customHeight="1" x14ac:dyDescent="0.2">
      <c r="B57" s="252" t="s">
        <v>92</v>
      </c>
      <c r="C57" s="449" t="s">
        <v>584</v>
      </c>
      <c r="D57" s="450"/>
      <c r="E57" s="451" t="s">
        <v>579</v>
      </c>
      <c r="F57" s="449"/>
      <c r="G57" s="451"/>
      <c r="H57" s="450"/>
      <c r="I57" s="452"/>
      <c r="J57" s="453"/>
      <c r="K57" s="453"/>
      <c r="L57" s="454"/>
      <c r="M57" s="254"/>
      <c r="N57" s="254"/>
      <c r="P57" s="455"/>
      <c r="Q57" s="456"/>
      <c r="R57" s="456"/>
      <c r="S57" s="456"/>
      <c r="T57" s="456"/>
      <c r="U57" s="457"/>
      <c r="V57" s="458"/>
      <c r="W57" s="459"/>
      <c r="X57" s="460">
        <f t="shared" si="0"/>
        <v>0</v>
      </c>
      <c r="Y57" s="461"/>
    </row>
    <row r="58" spans="2:25" ht="42.75" customHeight="1" x14ac:dyDescent="0.2">
      <c r="B58" s="252" t="s">
        <v>162</v>
      </c>
      <c r="C58" s="449" t="s">
        <v>584</v>
      </c>
      <c r="D58" s="450"/>
      <c r="E58" s="451" t="s">
        <v>579</v>
      </c>
      <c r="F58" s="449"/>
      <c r="G58" s="451"/>
      <c r="H58" s="450"/>
      <c r="I58" s="452"/>
      <c r="J58" s="453"/>
      <c r="K58" s="453"/>
      <c r="L58" s="454"/>
      <c r="M58" s="254"/>
      <c r="N58" s="254"/>
      <c r="P58" s="455"/>
      <c r="Q58" s="456"/>
      <c r="R58" s="456"/>
      <c r="S58" s="456"/>
      <c r="T58" s="456"/>
      <c r="U58" s="457"/>
      <c r="V58" s="458"/>
      <c r="W58" s="459"/>
      <c r="X58" s="460">
        <f t="shared" si="0"/>
        <v>0</v>
      </c>
      <c r="Y58" s="461"/>
    </row>
    <row r="59" spans="2:25" ht="42.75" customHeight="1" x14ac:dyDescent="0.2">
      <c r="B59" s="252" t="s">
        <v>163</v>
      </c>
      <c r="C59" s="449" t="s">
        <v>584</v>
      </c>
      <c r="D59" s="450"/>
      <c r="E59" s="451" t="s">
        <v>579</v>
      </c>
      <c r="F59" s="449"/>
      <c r="G59" s="451"/>
      <c r="H59" s="450"/>
      <c r="I59" s="452"/>
      <c r="J59" s="453"/>
      <c r="K59" s="453"/>
      <c r="L59" s="454"/>
      <c r="M59" s="254"/>
      <c r="N59" s="254"/>
      <c r="P59" s="455"/>
      <c r="Q59" s="456"/>
      <c r="R59" s="456"/>
      <c r="S59" s="456"/>
      <c r="T59" s="456"/>
      <c r="U59" s="457"/>
      <c r="V59" s="458"/>
      <c r="W59" s="459"/>
      <c r="X59" s="460">
        <f t="shared" si="0"/>
        <v>0</v>
      </c>
      <c r="Y59" s="461"/>
    </row>
    <row r="60" spans="2:25" ht="42.75" customHeight="1" x14ac:dyDescent="0.2">
      <c r="B60" s="252" t="s">
        <v>164</v>
      </c>
      <c r="C60" s="449" t="s">
        <v>584</v>
      </c>
      <c r="D60" s="450"/>
      <c r="E60" s="451" t="s">
        <v>579</v>
      </c>
      <c r="F60" s="449"/>
      <c r="G60" s="451"/>
      <c r="H60" s="450"/>
      <c r="I60" s="452"/>
      <c r="J60" s="453"/>
      <c r="K60" s="453"/>
      <c r="L60" s="454"/>
      <c r="M60" s="254"/>
      <c r="N60" s="254"/>
      <c r="P60" s="455"/>
      <c r="Q60" s="456"/>
      <c r="R60" s="456"/>
      <c r="S60" s="456"/>
      <c r="T60" s="456"/>
      <c r="U60" s="457"/>
      <c r="V60" s="458"/>
      <c r="W60" s="459"/>
      <c r="X60" s="460">
        <f t="shared" si="0"/>
        <v>0</v>
      </c>
      <c r="Y60" s="461"/>
    </row>
    <row r="61" spans="2:25" ht="42.75" customHeight="1" x14ac:dyDescent="0.2">
      <c r="B61" s="252" t="s">
        <v>165</v>
      </c>
      <c r="C61" s="449" t="s">
        <v>584</v>
      </c>
      <c r="D61" s="450"/>
      <c r="E61" s="451" t="s">
        <v>579</v>
      </c>
      <c r="F61" s="449"/>
      <c r="G61" s="451"/>
      <c r="H61" s="450"/>
      <c r="I61" s="452"/>
      <c r="J61" s="453"/>
      <c r="K61" s="453"/>
      <c r="L61" s="454"/>
      <c r="M61" s="254"/>
      <c r="N61" s="254"/>
      <c r="P61" s="455"/>
      <c r="Q61" s="456"/>
      <c r="R61" s="456"/>
      <c r="S61" s="456"/>
      <c r="T61" s="456"/>
      <c r="U61" s="457"/>
      <c r="V61" s="458"/>
      <c r="W61" s="459"/>
      <c r="X61" s="460">
        <f t="shared" si="0"/>
        <v>0</v>
      </c>
      <c r="Y61" s="461"/>
    </row>
    <row r="62" spans="2:25" ht="42.75" customHeight="1" x14ac:dyDescent="0.2">
      <c r="B62" s="252" t="s">
        <v>166</v>
      </c>
      <c r="C62" s="449" t="s">
        <v>584</v>
      </c>
      <c r="D62" s="450"/>
      <c r="E62" s="451" t="s">
        <v>579</v>
      </c>
      <c r="F62" s="449"/>
      <c r="G62" s="451"/>
      <c r="H62" s="450"/>
      <c r="I62" s="452"/>
      <c r="J62" s="453"/>
      <c r="K62" s="453"/>
      <c r="L62" s="454"/>
      <c r="M62" s="254"/>
      <c r="N62" s="254"/>
      <c r="P62" s="455"/>
      <c r="Q62" s="456"/>
      <c r="R62" s="456"/>
      <c r="S62" s="456"/>
      <c r="T62" s="456"/>
      <c r="U62" s="457"/>
      <c r="V62" s="458"/>
      <c r="W62" s="459"/>
      <c r="X62" s="460">
        <f t="shared" si="0"/>
        <v>0</v>
      </c>
      <c r="Y62" s="461"/>
    </row>
    <row r="63" spans="2:25" ht="42.75" customHeight="1" x14ac:dyDescent="0.2">
      <c r="B63" s="252" t="s">
        <v>167</v>
      </c>
      <c r="C63" s="449" t="s">
        <v>584</v>
      </c>
      <c r="D63" s="450"/>
      <c r="E63" s="451" t="s">
        <v>579</v>
      </c>
      <c r="F63" s="449"/>
      <c r="G63" s="451"/>
      <c r="H63" s="450"/>
      <c r="I63" s="452"/>
      <c r="J63" s="453"/>
      <c r="K63" s="453"/>
      <c r="L63" s="454"/>
      <c r="M63" s="254"/>
      <c r="N63" s="254"/>
      <c r="P63" s="455"/>
      <c r="Q63" s="456"/>
      <c r="R63" s="456"/>
      <c r="S63" s="456"/>
      <c r="T63" s="456"/>
      <c r="U63" s="457"/>
      <c r="V63" s="458"/>
      <c r="W63" s="459"/>
      <c r="X63" s="460">
        <f t="shared" si="0"/>
        <v>0</v>
      </c>
      <c r="Y63" s="461"/>
    </row>
    <row r="64" spans="2:25" ht="42.75" customHeight="1" x14ac:dyDescent="0.2">
      <c r="B64" s="252" t="s">
        <v>168</v>
      </c>
      <c r="C64" s="449" t="s">
        <v>584</v>
      </c>
      <c r="D64" s="450"/>
      <c r="E64" s="451" t="s">
        <v>579</v>
      </c>
      <c r="F64" s="449"/>
      <c r="G64" s="451"/>
      <c r="H64" s="450"/>
      <c r="I64" s="452"/>
      <c r="J64" s="453"/>
      <c r="K64" s="453"/>
      <c r="L64" s="454"/>
      <c r="M64" s="254"/>
      <c r="N64" s="254"/>
      <c r="P64" s="455"/>
      <c r="Q64" s="456"/>
      <c r="R64" s="456"/>
      <c r="S64" s="456"/>
      <c r="T64" s="456"/>
      <c r="U64" s="457"/>
      <c r="V64" s="458"/>
      <c r="W64" s="459"/>
      <c r="X64" s="460">
        <f t="shared" si="0"/>
        <v>0</v>
      </c>
      <c r="Y64" s="461"/>
    </row>
    <row r="65" spans="2:25" ht="42.75" customHeight="1" x14ac:dyDescent="0.2">
      <c r="B65" s="252" t="s">
        <v>169</v>
      </c>
      <c r="C65" s="449" t="s">
        <v>584</v>
      </c>
      <c r="D65" s="450"/>
      <c r="E65" s="451" t="s">
        <v>579</v>
      </c>
      <c r="F65" s="449"/>
      <c r="G65" s="451"/>
      <c r="H65" s="450"/>
      <c r="I65" s="452"/>
      <c r="J65" s="453"/>
      <c r="K65" s="453"/>
      <c r="L65" s="454"/>
      <c r="M65" s="254"/>
      <c r="N65" s="254"/>
      <c r="P65" s="455"/>
      <c r="Q65" s="456"/>
      <c r="R65" s="456"/>
      <c r="S65" s="456"/>
      <c r="T65" s="456"/>
      <c r="U65" s="457"/>
      <c r="V65" s="458"/>
      <c r="W65" s="459"/>
      <c r="X65" s="460">
        <f t="shared" si="0"/>
        <v>0</v>
      </c>
      <c r="Y65" s="461"/>
    </row>
    <row r="66" spans="2:25" ht="42.75" customHeight="1" x14ac:dyDescent="0.2">
      <c r="B66" s="252" t="s">
        <v>170</v>
      </c>
      <c r="C66" s="449" t="s">
        <v>584</v>
      </c>
      <c r="D66" s="450"/>
      <c r="E66" s="451" t="s">
        <v>579</v>
      </c>
      <c r="F66" s="449"/>
      <c r="G66" s="451"/>
      <c r="H66" s="450"/>
      <c r="I66" s="452"/>
      <c r="J66" s="453"/>
      <c r="K66" s="453"/>
      <c r="L66" s="454"/>
      <c r="M66" s="254"/>
      <c r="N66" s="254"/>
      <c r="P66" s="455"/>
      <c r="Q66" s="456"/>
      <c r="R66" s="456"/>
      <c r="S66" s="456"/>
      <c r="T66" s="456"/>
      <c r="U66" s="457"/>
      <c r="V66" s="458"/>
      <c r="W66" s="459"/>
      <c r="X66" s="460">
        <f t="shared" si="0"/>
        <v>0</v>
      </c>
      <c r="Y66" s="461"/>
    </row>
    <row r="67" spans="2:25" ht="42.75" customHeight="1" x14ac:dyDescent="0.2">
      <c r="B67" s="252" t="s">
        <v>99</v>
      </c>
      <c r="C67" s="449" t="s">
        <v>584</v>
      </c>
      <c r="D67" s="450"/>
      <c r="E67" s="451" t="s">
        <v>579</v>
      </c>
      <c r="F67" s="449"/>
      <c r="G67" s="451"/>
      <c r="H67" s="450"/>
      <c r="I67" s="452"/>
      <c r="J67" s="453"/>
      <c r="K67" s="453"/>
      <c r="L67" s="454"/>
      <c r="M67" s="254"/>
      <c r="N67" s="254"/>
      <c r="P67" s="455"/>
      <c r="Q67" s="456"/>
      <c r="R67" s="456"/>
      <c r="S67" s="456"/>
      <c r="T67" s="456"/>
      <c r="U67" s="457"/>
      <c r="V67" s="458"/>
      <c r="W67" s="459"/>
      <c r="X67" s="460">
        <f t="shared" si="0"/>
        <v>0</v>
      </c>
      <c r="Y67" s="461"/>
    </row>
    <row r="68" spans="2:25" ht="42.75" customHeight="1" x14ac:dyDescent="0.2">
      <c r="B68" s="252" t="s">
        <v>630</v>
      </c>
      <c r="C68" s="449" t="s">
        <v>584</v>
      </c>
      <c r="D68" s="450"/>
      <c r="E68" s="451" t="s">
        <v>579</v>
      </c>
      <c r="F68" s="449"/>
      <c r="G68" s="451"/>
      <c r="H68" s="450"/>
      <c r="I68" s="452"/>
      <c r="J68" s="453"/>
      <c r="K68" s="453"/>
      <c r="L68" s="454"/>
      <c r="M68" s="254"/>
      <c r="N68" s="254"/>
      <c r="P68" s="455"/>
      <c r="Q68" s="456"/>
      <c r="R68" s="456"/>
      <c r="S68" s="456"/>
      <c r="T68" s="456"/>
      <c r="U68" s="457"/>
      <c r="V68" s="458"/>
      <c r="W68" s="459"/>
      <c r="X68" s="460">
        <f t="shared" si="0"/>
        <v>0</v>
      </c>
      <c r="Y68" s="461"/>
    </row>
    <row r="69" spans="2:25" ht="42.75" customHeight="1" x14ac:dyDescent="0.2">
      <c r="B69" s="252" t="s">
        <v>631</v>
      </c>
      <c r="C69" s="449" t="s">
        <v>584</v>
      </c>
      <c r="D69" s="450"/>
      <c r="E69" s="451" t="s">
        <v>579</v>
      </c>
      <c r="F69" s="449"/>
      <c r="G69" s="451"/>
      <c r="H69" s="450"/>
      <c r="I69" s="452"/>
      <c r="J69" s="453"/>
      <c r="K69" s="453"/>
      <c r="L69" s="454"/>
      <c r="M69" s="254"/>
      <c r="N69" s="254"/>
      <c r="P69" s="455"/>
      <c r="Q69" s="456"/>
      <c r="R69" s="456"/>
      <c r="S69" s="456"/>
      <c r="T69" s="456"/>
      <c r="U69" s="457"/>
      <c r="V69" s="458"/>
      <c r="W69" s="459"/>
      <c r="X69" s="460">
        <f t="shared" si="0"/>
        <v>0</v>
      </c>
      <c r="Y69" s="461"/>
    </row>
    <row r="70" spans="2:25" ht="42.75" customHeight="1" x14ac:dyDescent="0.2">
      <c r="B70" s="252" t="s">
        <v>632</v>
      </c>
      <c r="C70" s="449" t="s">
        <v>584</v>
      </c>
      <c r="D70" s="450"/>
      <c r="E70" s="451" t="s">
        <v>579</v>
      </c>
      <c r="F70" s="449"/>
      <c r="G70" s="451"/>
      <c r="H70" s="450"/>
      <c r="I70" s="452"/>
      <c r="J70" s="453"/>
      <c r="K70" s="453"/>
      <c r="L70" s="454"/>
      <c r="M70" s="254"/>
      <c r="N70" s="254"/>
      <c r="P70" s="455"/>
      <c r="Q70" s="456"/>
      <c r="R70" s="456"/>
      <c r="S70" s="456"/>
      <c r="T70" s="456"/>
      <c r="U70" s="457"/>
      <c r="V70" s="458"/>
      <c r="W70" s="459"/>
      <c r="X70" s="460">
        <f t="shared" si="0"/>
        <v>0</v>
      </c>
      <c r="Y70" s="461"/>
    </row>
    <row r="71" spans="2:25" ht="42.75" customHeight="1" x14ac:dyDescent="0.2">
      <c r="B71" s="252" t="s">
        <v>633</v>
      </c>
      <c r="C71" s="449" t="s">
        <v>584</v>
      </c>
      <c r="D71" s="450"/>
      <c r="E71" s="451" t="s">
        <v>579</v>
      </c>
      <c r="F71" s="449"/>
      <c r="G71" s="451"/>
      <c r="H71" s="450"/>
      <c r="I71" s="452"/>
      <c r="J71" s="453"/>
      <c r="K71" s="453"/>
      <c r="L71" s="454"/>
      <c r="M71" s="254"/>
      <c r="N71" s="254"/>
      <c r="P71" s="455"/>
      <c r="Q71" s="456"/>
      <c r="R71" s="456"/>
      <c r="S71" s="456"/>
      <c r="T71" s="456"/>
      <c r="U71" s="457"/>
      <c r="V71" s="458"/>
      <c r="W71" s="459"/>
      <c r="X71" s="460">
        <f t="shared" si="0"/>
        <v>0</v>
      </c>
      <c r="Y71" s="461"/>
    </row>
    <row r="72" spans="2:25" ht="42.75" customHeight="1" x14ac:dyDescent="0.2">
      <c r="B72" s="252" t="s">
        <v>634</v>
      </c>
      <c r="C72" s="449" t="s">
        <v>584</v>
      </c>
      <c r="D72" s="450"/>
      <c r="E72" s="451" t="s">
        <v>579</v>
      </c>
      <c r="F72" s="449"/>
      <c r="G72" s="451"/>
      <c r="H72" s="450"/>
      <c r="I72" s="452"/>
      <c r="J72" s="453"/>
      <c r="K72" s="453"/>
      <c r="L72" s="454"/>
      <c r="M72" s="254"/>
      <c r="N72" s="254"/>
      <c r="P72" s="455"/>
      <c r="Q72" s="456"/>
      <c r="R72" s="456"/>
      <c r="S72" s="456"/>
      <c r="T72" s="456"/>
      <c r="U72" s="457"/>
      <c r="V72" s="458"/>
      <c r="W72" s="459"/>
      <c r="X72" s="460">
        <f t="shared" si="0"/>
        <v>0</v>
      </c>
      <c r="Y72" s="461"/>
    </row>
    <row r="73" spans="2:25" ht="42.75" customHeight="1" x14ac:dyDescent="0.2">
      <c r="B73" s="252" t="s">
        <v>635</v>
      </c>
      <c r="C73" s="449" t="s">
        <v>584</v>
      </c>
      <c r="D73" s="450"/>
      <c r="E73" s="451" t="s">
        <v>579</v>
      </c>
      <c r="F73" s="449"/>
      <c r="G73" s="451"/>
      <c r="H73" s="450"/>
      <c r="I73" s="452"/>
      <c r="J73" s="453"/>
      <c r="K73" s="453"/>
      <c r="L73" s="454"/>
      <c r="M73" s="254"/>
      <c r="N73" s="254"/>
      <c r="P73" s="455"/>
      <c r="Q73" s="456"/>
      <c r="R73" s="456"/>
      <c r="S73" s="456"/>
      <c r="T73" s="456"/>
      <c r="U73" s="457"/>
      <c r="V73" s="458"/>
      <c r="W73" s="459"/>
      <c r="X73" s="460">
        <f t="shared" si="0"/>
        <v>0</v>
      </c>
      <c r="Y73" s="461"/>
    </row>
    <row r="74" spans="2:25" ht="42.75" customHeight="1" x14ac:dyDescent="0.2">
      <c r="B74" s="252" t="s">
        <v>636</v>
      </c>
      <c r="C74" s="449" t="s">
        <v>584</v>
      </c>
      <c r="D74" s="450"/>
      <c r="E74" s="451" t="s">
        <v>579</v>
      </c>
      <c r="F74" s="449"/>
      <c r="G74" s="451"/>
      <c r="H74" s="450"/>
      <c r="I74" s="452"/>
      <c r="J74" s="453"/>
      <c r="K74" s="453"/>
      <c r="L74" s="454"/>
      <c r="M74" s="254"/>
      <c r="N74" s="254"/>
      <c r="P74" s="455"/>
      <c r="Q74" s="456"/>
      <c r="R74" s="456"/>
      <c r="S74" s="456"/>
      <c r="T74" s="456"/>
      <c r="U74" s="457"/>
      <c r="V74" s="458"/>
      <c r="W74" s="459"/>
      <c r="X74" s="460">
        <f t="shared" si="0"/>
        <v>0</v>
      </c>
      <c r="Y74" s="461"/>
    </row>
    <row r="75" spans="2:25" ht="42.75" customHeight="1" x14ac:dyDescent="0.2">
      <c r="B75" s="252" t="s">
        <v>637</v>
      </c>
      <c r="C75" s="449" t="s">
        <v>584</v>
      </c>
      <c r="D75" s="450"/>
      <c r="E75" s="451" t="s">
        <v>579</v>
      </c>
      <c r="F75" s="449"/>
      <c r="G75" s="451"/>
      <c r="H75" s="450"/>
      <c r="I75" s="452"/>
      <c r="J75" s="453"/>
      <c r="K75" s="453"/>
      <c r="L75" s="454"/>
      <c r="M75" s="254"/>
      <c r="N75" s="254"/>
      <c r="P75" s="455"/>
      <c r="Q75" s="456"/>
      <c r="R75" s="456"/>
      <c r="S75" s="456"/>
      <c r="T75" s="456"/>
      <c r="U75" s="457"/>
      <c r="V75" s="458"/>
      <c r="W75" s="459"/>
      <c r="X75" s="460">
        <f t="shared" si="0"/>
        <v>0</v>
      </c>
      <c r="Y75" s="461"/>
    </row>
    <row r="76" spans="2:25" ht="42.75" customHeight="1" x14ac:dyDescent="0.2">
      <c r="B76" s="252" t="s">
        <v>638</v>
      </c>
      <c r="C76" s="449" t="s">
        <v>584</v>
      </c>
      <c r="D76" s="450"/>
      <c r="E76" s="451" t="s">
        <v>579</v>
      </c>
      <c r="F76" s="449"/>
      <c r="G76" s="451"/>
      <c r="H76" s="450"/>
      <c r="I76" s="452"/>
      <c r="J76" s="453"/>
      <c r="K76" s="453"/>
      <c r="L76" s="454"/>
      <c r="M76" s="254"/>
      <c r="N76" s="254"/>
      <c r="P76" s="455"/>
      <c r="Q76" s="456"/>
      <c r="R76" s="456"/>
      <c r="S76" s="456"/>
      <c r="T76" s="456"/>
      <c r="U76" s="457"/>
      <c r="V76" s="458"/>
      <c r="W76" s="459"/>
      <c r="X76" s="460">
        <f t="shared" si="0"/>
        <v>0</v>
      </c>
      <c r="Y76" s="461"/>
    </row>
    <row r="77" spans="2:25" ht="42.75" customHeight="1" x14ac:dyDescent="0.2">
      <c r="B77" s="252" t="s">
        <v>639</v>
      </c>
      <c r="C77" s="449" t="s">
        <v>584</v>
      </c>
      <c r="D77" s="450"/>
      <c r="E77" s="451" t="s">
        <v>579</v>
      </c>
      <c r="F77" s="449"/>
      <c r="G77" s="451"/>
      <c r="H77" s="450"/>
      <c r="I77" s="452"/>
      <c r="J77" s="453"/>
      <c r="K77" s="453"/>
      <c r="L77" s="454"/>
      <c r="M77" s="254"/>
      <c r="N77" s="254"/>
      <c r="P77" s="455"/>
      <c r="Q77" s="456"/>
      <c r="R77" s="456"/>
      <c r="S77" s="456"/>
      <c r="T77" s="456"/>
      <c r="U77" s="457"/>
      <c r="V77" s="458"/>
      <c r="W77" s="459"/>
      <c r="X77" s="460">
        <f t="shared" si="0"/>
        <v>0</v>
      </c>
      <c r="Y77" s="461"/>
    </row>
    <row r="78" spans="2:25" ht="42.75" customHeight="1" x14ac:dyDescent="0.2">
      <c r="B78" s="252" t="s">
        <v>640</v>
      </c>
      <c r="C78" s="449" t="s">
        <v>584</v>
      </c>
      <c r="D78" s="450"/>
      <c r="E78" s="451" t="s">
        <v>579</v>
      </c>
      <c r="F78" s="449"/>
      <c r="G78" s="451"/>
      <c r="H78" s="450"/>
      <c r="I78" s="452"/>
      <c r="J78" s="453"/>
      <c r="K78" s="453"/>
      <c r="L78" s="454"/>
      <c r="M78" s="254"/>
      <c r="N78" s="254"/>
      <c r="P78" s="455"/>
      <c r="Q78" s="456"/>
      <c r="R78" s="456"/>
      <c r="S78" s="456"/>
      <c r="T78" s="456"/>
      <c r="U78" s="457"/>
      <c r="V78" s="458"/>
      <c r="W78" s="459"/>
      <c r="X78" s="460">
        <f t="shared" si="0"/>
        <v>0</v>
      </c>
      <c r="Y78" s="461"/>
    </row>
    <row r="79" spans="2:25" ht="42.75" customHeight="1" x14ac:dyDescent="0.2">
      <c r="B79" s="252" t="s">
        <v>641</v>
      </c>
      <c r="C79" s="449" t="s">
        <v>584</v>
      </c>
      <c r="D79" s="450"/>
      <c r="E79" s="451" t="s">
        <v>579</v>
      </c>
      <c r="F79" s="449"/>
      <c r="G79" s="451"/>
      <c r="H79" s="450"/>
      <c r="I79" s="452"/>
      <c r="J79" s="453"/>
      <c r="K79" s="453"/>
      <c r="L79" s="454"/>
      <c r="M79" s="254"/>
      <c r="N79" s="254"/>
      <c r="P79" s="455"/>
      <c r="Q79" s="456"/>
      <c r="R79" s="456"/>
      <c r="S79" s="456"/>
      <c r="T79" s="456"/>
      <c r="U79" s="457"/>
      <c r="V79" s="458"/>
      <c r="W79" s="459"/>
      <c r="X79" s="460">
        <f t="shared" si="0"/>
        <v>0</v>
      </c>
      <c r="Y79" s="461"/>
    </row>
    <row r="80" spans="2:25" ht="42.75" customHeight="1" x14ac:dyDescent="0.2">
      <c r="B80" s="252" t="s">
        <v>641</v>
      </c>
      <c r="C80" s="449" t="s">
        <v>584</v>
      </c>
      <c r="D80" s="450"/>
      <c r="E80" s="451" t="s">
        <v>579</v>
      </c>
      <c r="F80" s="449"/>
      <c r="G80" s="451"/>
      <c r="H80" s="450"/>
      <c r="I80" s="452"/>
      <c r="J80" s="453"/>
      <c r="K80" s="453"/>
      <c r="L80" s="454"/>
      <c r="M80" s="254"/>
      <c r="N80" s="254"/>
      <c r="P80" s="455"/>
      <c r="Q80" s="456"/>
      <c r="R80" s="456"/>
      <c r="S80" s="456"/>
      <c r="T80" s="456"/>
      <c r="U80" s="457"/>
      <c r="V80" s="458"/>
      <c r="W80" s="459"/>
      <c r="X80" s="460">
        <f t="shared" si="0"/>
        <v>0</v>
      </c>
      <c r="Y80" s="461"/>
    </row>
    <row r="81" spans="2:25" ht="42.75" customHeight="1" x14ac:dyDescent="0.2">
      <c r="B81" s="252" t="s">
        <v>642</v>
      </c>
      <c r="C81" s="449" t="s">
        <v>584</v>
      </c>
      <c r="D81" s="450"/>
      <c r="E81" s="451" t="s">
        <v>579</v>
      </c>
      <c r="F81" s="449"/>
      <c r="G81" s="451"/>
      <c r="H81" s="450"/>
      <c r="I81" s="452"/>
      <c r="J81" s="453"/>
      <c r="K81" s="453"/>
      <c r="L81" s="454"/>
      <c r="M81" s="254"/>
      <c r="N81" s="254"/>
      <c r="P81" s="455"/>
      <c r="Q81" s="456"/>
      <c r="R81" s="456"/>
      <c r="S81" s="456"/>
      <c r="T81" s="456"/>
      <c r="U81" s="457"/>
      <c r="V81" s="458"/>
      <c r="W81" s="459"/>
      <c r="X81" s="460">
        <f t="shared" si="0"/>
        <v>0</v>
      </c>
      <c r="Y81" s="461"/>
    </row>
    <row r="82" spans="2:25" ht="42.75" customHeight="1" x14ac:dyDescent="0.2">
      <c r="B82" s="252" t="s">
        <v>643</v>
      </c>
      <c r="C82" s="449" t="s">
        <v>584</v>
      </c>
      <c r="D82" s="450"/>
      <c r="E82" s="451" t="s">
        <v>579</v>
      </c>
      <c r="F82" s="449"/>
      <c r="G82" s="451"/>
      <c r="H82" s="450"/>
      <c r="I82" s="452"/>
      <c r="J82" s="453"/>
      <c r="K82" s="453"/>
      <c r="L82" s="454"/>
      <c r="M82" s="254"/>
      <c r="N82" s="254"/>
      <c r="P82" s="455"/>
      <c r="Q82" s="456"/>
      <c r="R82" s="456"/>
      <c r="S82" s="456"/>
      <c r="T82" s="456"/>
      <c r="U82" s="457"/>
      <c r="V82" s="458"/>
      <c r="W82" s="459"/>
      <c r="X82" s="460">
        <f t="shared" si="0"/>
        <v>0</v>
      </c>
      <c r="Y82" s="461"/>
    </row>
    <row r="83" spans="2:25" ht="42.75" customHeight="1" x14ac:dyDescent="0.2">
      <c r="B83" s="252" t="s">
        <v>644</v>
      </c>
      <c r="C83" s="449" t="s">
        <v>584</v>
      </c>
      <c r="D83" s="450"/>
      <c r="E83" s="451" t="s">
        <v>579</v>
      </c>
      <c r="F83" s="449"/>
      <c r="G83" s="451"/>
      <c r="H83" s="450"/>
      <c r="I83" s="452"/>
      <c r="J83" s="453"/>
      <c r="K83" s="453"/>
      <c r="L83" s="454"/>
      <c r="M83" s="254"/>
      <c r="N83" s="254"/>
      <c r="P83" s="455"/>
      <c r="Q83" s="456"/>
      <c r="R83" s="456"/>
      <c r="S83" s="456"/>
      <c r="T83" s="456"/>
      <c r="U83" s="457"/>
      <c r="V83" s="458"/>
      <c r="W83" s="459"/>
      <c r="X83" s="460">
        <f t="shared" si="0"/>
        <v>0</v>
      </c>
      <c r="Y83" s="461"/>
    </row>
    <row r="84" spans="2:25" ht="42.75" customHeight="1" x14ac:dyDescent="0.2">
      <c r="B84" s="252" t="s">
        <v>645</v>
      </c>
      <c r="C84" s="449" t="s">
        <v>584</v>
      </c>
      <c r="D84" s="450"/>
      <c r="E84" s="451" t="s">
        <v>579</v>
      </c>
      <c r="F84" s="449"/>
      <c r="G84" s="451"/>
      <c r="H84" s="450"/>
      <c r="I84" s="452"/>
      <c r="J84" s="453"/>
      <c r="K84" s="453"/>
      <c r="L84" s="454"/>
      <c r="M84" s="254"/>
      <c r="N84" s="254"/>
      <c r="P84" s="455"/>
      <c r="Q84" s="456"/>
      <c r="R84" s="456"/>
      <c r="S84" s="456"/>
      <c r="T84" s="456"/>
      <c r="U84" s="457"/>
      <c r="V84" s="458"/>
      <c r="W84" s="459"/>
      <c r="X84" s="460">
        <f t="shared" si="0"/>
        <v>0</v>
      </c>
      <c r="Y84" s="461"/>
    </row>
    <row r="85" spans="2:25" ht="42.75" customHeight="1" x14ac:dyDescent="0.2">
      <c r="B85" s="252" t="s">
        <v>646</v>
      </c>
      <c r="C85" s="449" t="s">
        <v>584</v>
      </c>
      <c r="D85" s="450"/>
      <c r="E85" s="451" t="s">
        <v>579</v>
      </c>
      <c r="F85" s="449"/>
      <c r="G85" s="451"/>
      <c r="H85" s="450"/>
      <c r="I85" s="452"/>
      <c r="J85" s="453"/>
      <c r="K85" s="453"/>
      <c r="L85" s="454"/>
      <c r="M85" s="254"/>
      <c r="N85" s="254"/>
      <c r="P85" s="455"/>
      <c r="Q85" s="456"/>
      <c r="R85" s="456"/>
      <c r="S85" s="456"/>
      <c r="T85" s="456"/>
      <c r="U85" s="457"/>
      <c r="V85" s="458"/>
      <c r="W85" s="459"/>
      <c r="X85" s="460">
        <f t="shared" si="0"/>
        <v>0</v>
      </c>
      <c r="Y85" s="461"/>
    </row>
    <row r="86" spans="2:25" ht="42.75" customHeight="1" x14ac:dyDescent="0.2">
      <c r="B86" s="252" t="s">
        <v>647</v>
      </c>
      <c r="C86" s="449" t="s">
        <v>584</v>
      </c>
      <c r="D86" s="450"/>
      <c r="E86" s="451" t="s">
        <v>579</v>
      </c>
      <c r="F86" s="449"/>
      <c r="G86" s="451"/>
      <c r="H86" s="450"/>
      <c r="I86" s="452"/>
      <c r="J86" s="453"/>
      <c r="K86" s="453"/>
      <c r="L86" s="454"/>
      <c r="M86" s="254"/>
      <c r="N86" s="254"/>
      <c r="P86" s="455"/>
      <c r="Q86" s="456"/>
      <c r="R86" s="456"/>
      <c r="S86" s="456"/>
      <c r="T86" s="456"/>
      <c r="U86" s="457"/>
      <c r="V86" s="458"/>
      <c r="W86" s="459"/>
      <c r="X86" s="460">
        <f t="shared" si="0"/>
        <v>0</v>
      </c>
      <c r="Y86" s="461"/>
    </row>
    <row r="87" spans="2:25" ht="42.75" customHeight="1" x14ac:dyDescent="0.2">
      <c r="B87" s="252" t="s">
        <v>648</v>
      </c>
      <c r="C87" s="449" t="s">
        <v>584</v>
      </c>
      <c r="D87" s="450"/>
      <c r="E87" s="451" t="s">
        <v>579</v>
      </c>
      <c r="F87" s="449"/>
      <c r="G87" s="451"/>
      <c r="H87" s="450"/>
      <c r="I87" s="452"/>
      <c r="J87" s="453"/>
      <c r="K87" s="453"/>
      <c r="L87" s="454"/>
      <c r="M87" s="254"/>
      <c r="N87" s="254"/>
      <c r="P87" s="455"/>
      <c r="Q87" s="456"/>
      <c r="R87" s="456"/>
      <c r="S87" s="456"/>
      <c r="T87" s="456"/>
      <c r="U87" s="457"/>
      <c r="V87" s="458"/>
      <c r="W87" s="459"/>
      <c r="X87" s="460">
        <f t="shared" si="0"/>
        <v>0</v>
      </c>
      <c r="Y87" s="461"/>
    </row>
    <row r="88" spans="2:25" ht="42.75" customHeight="1" x14ac:dyDescent="0.2">
      <c r="B88" s="252" t="s">
        <v>649</v>
      </c>
      <c r="C88" s="449" t="s">
        <v>584</v>
      </c>
      <c r="D88" s="450"/>
      <c r="E88" s="451" t="s">
        <v>579</v>
      </c>
      <c r="F88" s="449"/>
      <c r="G88" s="451"/>
      <c r="H88" s="450"/>
      <c r="I88" s="452"/>
      <c r="J88" s="453"/>
      <c r="K88" s="453"/>
      <c r="L88" s="454"/>
      <c r="M88" s="254"/>
      <c r="N88" s="254"/>
      <c r="P88" s="455"/>
      <c r="Q88" s="456"/>
      <c r="R88" s="456"/>
      <c r="S88" s="456"/>
      <c r="T88" s="456"/>
      <c r="U88" s="457"/>
      <c r="V88" s="458"/>
      <c r="W88" s="459"/>
      <c r="X88" s="460">
        <f t="shared" si="0"/>
        <v>0</v>
      </c>
      <c r="Y88" s="461"/>
    </row>
    <row r="89" spans="2:25" ht="42.75" customHeight="1" x14ac:dyDescent="0.2">
      <c r="B89" s="252" t="s">
        <v>650</v>
      </c>
      <c r="C89" s="449" t="s">
        <v>584</v>
      </c>
      <c r="D89" s="450"/>
      <c r="E89" s="451" t="s">
        <v>579</v>
      </c>
      <c r="F89" s="449"/>
      <c r="G89" s="451"/>
      <c r="H89" s="450"/>
      <c r="I89" s="452"/>
      <c r="J89" s="453"/>
      <c r="K89" s="453"/>
      <c r="L89" s="454"/>
      <c r="M89" s="254"/>
      <c r="N89" s="254"/>
      <c r="P89" s="455"/>
      <c r="Q89" s="456"/>
      <c r="R89" s="456"/>
      <c r="S89" s="456"/>
      <c r="T89" s="456"/>
      <c r="U89" s="457"/>
      <c r="V89" s="458"/>
      <c r="W89" s="459"/>
      <c r="X89" s="460">
        <f t="shared" si="0"/>
        <v>0</v>
      </c>
      <c r="Y89" s="461"/>
    </row>
    <row r="90" spans="2:25" ht="42.75" customHeight="1" x14ac:dyDescent="0.2">
      <c r="B90" s="252" t="s">
        <v>651</v>
      </c>
      <c r="C90" s="449" t="s">
        <v>584</v>
      </c>
      <c r="D90" s="450"/>
      <c r="E90" s="451" t="s">
        <v>579</v>
      </c>
      <c r="F90" s="449"/>
      <c r="G90" s="451"/>
      <c r="H90" s="450"/>
      <c r="I90" s="452"/>
      <c r="J90" s="453"/>
      <c r="K90" s="453"/>
      <c r="L90" s="454"/>
      <c r="M90" s="254"/>
      <c r="N90" s="254"/>
      <c r="P90" s="455"/>
      <c r="Q90" s="456"/>
      <c r="R90" s="456"/>
      <c r="S90" s="456"/>
      <c r="T90" s="456"/>
      <c r="U90" s="457"/>
      <c r="V90" s="458"/>
      <c r="W90" s="459"/>
      <c r="X90" s="460">
        <f t="shared" si="0"/>
        <v>0</v>
      </c>
      <c r="Y90" s="461"/>
    </row>
    <row r="91" spans="2:25" ht="42.75" customHeight="1" x14ac:dyDescent="0.2">
      <c r="B91" s="252" t="s">
        <v>650</v>
      </c>
      <c r="C91" s="449" t="s">
        <v>584</v>
      </c>
      <c r="D91" s="450"/>
      <c r="E91" s="451" t="s">
        <v>579</v>
      </c>
      <c r="F91" s="449"/>
      <c r="G91" s="451"/>
      <c r="H91" s="450"/>
      <c r="I91" s="452"/>
      <c r="J91" s="453"/>
      <c r="K91" s="453"/>
      <c r="L91" s="454"/>
      <c r="M91" s="254"/>
      <c r="N91" s="254"/>
      <c r="P91" s="455"/>
      <c r="Q91" s="456"/>
      <c r="R91" s="456"/>
      <c r="S91" s="456"/>
      <c r="T91" s="456"/>
      <c r="U91" s="457"/>
      <c r="V91" s="458"/>
      <c r="W91" s="459"/>
      <c r="X91" s="460">
        <f t="shared" si="0"/>
        <v>0</v>
      </c>
      <c r="Y91" s="461"/>
    </row>
    <row r="92" spans="2:25" ht="42.75" customHeight="1" x14ac:dyDescent="0.2">
      <c r="B92" s="252" t="s">
        <v>652</v>
      </c>
      <c r="C92" s="449" t="s">
        <v>584</v>
      </c>
      <c r="D92" s="450"/>
      <c r="E92" s="451" t="s">
        <v>579</v>
      </c>
      <c r="F92" s="449"/>
      <c r="G92" s="451"/>
      <c r="H92" s="450"/>
      <c r="I92" s="452"/>
      <c r="J92" s="453"/>
      <c r="K92" s="453"/>
      <c r="L92" s="454"/>
      <c r="M92" s="254"/>
      <c r="N92" s="254"/>
      <c r="P92" s="455"/>
      <c r="Q92" s="456"/>
      <c r="R92" s="456"/>
      <c r="S92" s="456"/>
      <c r="T92" s="456"/>
      <c r="U92" s="457"/>
      <c r="V92" s="458"/>
      <c r="W92" s="459"/>
      <c r="X92" s="460">
        <f t="shared" si="0"/>
        <v>0</v>
      </c>
      <c r="Y92" s="461"/>
    </row>
    <row r="93" spans="2:25" ht="42.75" customHeight="1" x14ac:dyDescent="0.2">
      <c r="B93" s="252" t="s">
        <v>653</v>
      </c>
      <c r="C93" s="449" t="s">
        <v>584</v>
      </c>
      <c r="D93" s="450"/>
      <c r="E93" s="451" t="s">
        <v>579</v>
      </c>
      <c r="F93" s="449"/>
      <c r="G93" s="451"/>
      <c r="H93" s="450"/>
      <c r="I93" s="452"/>
      <c r="J93" s="453"/>
      <c r="K93" s="453"/>
      <c r="L93" s="454"/>
      <c r="M93" s="254"/>
      <c r="N93" s="254"/>
      <c r="P93" s="455"/>
      <c r="Q93" s="456"/>
      <c r="R93" s="456"/>
      <c r="S93" s="456"/>
      <c r="T93" s="456"/>
      <c r="U93" s="457"/>
      <c r="V93" s="458"/>
      <c r="W93" s="459"/>
      <c r="X93" s="460">
        <f t="shared" si="0"/>
        <v>0</v>
      </c>
      <c r="Y93" s="461"/>
    </row>
    <row r="94" spans="2:25" ht="42.75" customHeight="1" x14ac:dyDescent="0.2">
      <c r="B94" s="252" t="s">
        <v>654</v>
      </c>
      <c r="C94" s="449" t="s">
        <v>584</v>
      </c>
      <c r="D94" s="450"/>
      <c r="E94" s="451" t="s">
        <v>579</v>
      </c>
      <c r="F94" s="449"/>
      <c r="G94" s="451"/>
      <c r="H94" s="450"/>
      <c r="I94" s="452"/>
      <c r="J94" s="453"/>
      <c r="K94" s="453"/>
      <c r="L94" s="454"/>
      <c r="M94" s="254"/>
      <c r="N94" s="254"/>
      <c r="P94" s="455"/>
      <c r="Q94" s="456"/>
      <c r="R94" s="456"/>
      <c r="S94" s="456"/>
      <c r="T94" s="456"/>
      <c r="U94" s="457"/>
      <c r="V94" s="458"/>
      <c r="W94" s="459"/>
      <c r="X94" s="460">
        <f t="shared" si="0"/>
        <v>0</v>
      </c>
      <c r="Y94" s="461"/>
    </row>
    <row r="95" spans="2:25" ht="42.75" customHeight="1" x14ac:dyDescent="0.2">
      <c r="B95" s="252" t="s">
        <v>655</v>
      </c>
      <c r="C95" s="449" t="s">
        <v>584</v>
      </c>
      <c r="D95" s="450"/>
      <c r="E95" s="451" t="s">
        <v>579</v>
      </c>
      <c r="F95" s="449"/>
      <c r="G95" s="451"/>
      <c r="H95" s="450"/>
      <c r="I95" s="452"/>
      <c r="J95" s="453"/>
      <c r="K95" s="453"/>
      <c r="L95" s="454"/>
      <c r="M95" s="254"/>
      <c r="N95" s="254"/>
      <c r="P95" s="455"/>
      <c r="Q95" s="456"/>
      <c r="R95" s="456"/>
      <c r="S95" s="456"/>
      <c r="T95" s="456"/>
      <c r="U95" s="457"/>
      <c r="V95" s="458"/>
      <c r="W95" s="459"/>
      <c r="X95" s="460">
        <f t="shared" si="0"/>
        <v>0</v>
      </c>
      <c r="Y95" s="461"/>
    </row>
    <row r="96" spans="2:25" ht="42.75" customHeight="1" x14ac:dyDescent="0.2">
      <c r="B96" s="252" t="s">
        <v>656</v>
      </c>
      <c r="C96" s="449" t="s">
        <v>584</v>
      </c>
      <c r="D96" s="450"/>
      <c r="E96" s="451" t="s">
        <v>579</v>
      </c>
      <c r="F96" s="449"/>
      <c r="G96" s="451"/>
      <c r="H96" s="450"/>
      <c r="I96" s="452"/>
      <c r="J96" s="453"/>
      <c r="K96" s="453"/>
      <c r="L96" s="454"/>
      <c r="M96" s="254"/>
      <c r="N96" s="254"/>
      <c r="P96" s="455"/>
      <c r="Q96" s="456"/>
      <c r="R96" s="456"/>
      <c r="S96" s="456"/>
      <c r="T96" s="456"/>
      <c r="U96" s="457"/>
      <c r="V96" s="458"/>
      <c r="W96" s="459"/>
      <c r="X96" s="460">
        <f t="shared" si="0"/>
        <v>0</v>
      </c>
      <c r="Y96" s="461"/>
    </row>
    <row r="97" spans="1:27" ht="42.75" customHeight="1" x14ac:dyDescent="0.2">
      <c r="B97" s="252" t="s">
        <v>657</v>
      </c>
      <c r="C97" s="449" t="s">
        <v>584</v>
      </c>
      <c r="D97" s="450"/>
      <c r="E97" s="451" t="s">
        <v>579</v>
      </c>
      <c r="F97" s="449"/>
      <c r="G97" s="451"/>
      <c r="H97" s="450"/>
      <c r="I97" s="452"/>
      <c r="J97" s="453"/>
      <c r="K97" s="453"/>
      <c r="L97" s="454"/>
      <c r="M97" s="254"/>
      <c r="N97" s="254"/>
      <c r="P97" s="455"/>
      <c r="Q97" s="456"/>
      <c r="R97" s="456"/>
      <c r="S97" s="456"/>
      <c r="T97" s="456"/>
      <c r="U97" s="457"/>
      <c r="V97" s="458"/>
      <c r="W97" s="459"/>
      <c r="X97" s="460">
        <f t="shared" si="0"/>
        <v>0</v>
      </c>
      <c r="Y97" s="461"/>
    </row>
    <row r="98" spans="1:27" ht="7.5" customHeight="1" x14ac:dyDescent="0.2">
      <c r="C98" s="1"/>
      <c r="H98" s="26"/>
      <c r="P98" s="234"/>
      <c r="Q98" s="234"/>
      <c r="R98" s="234"/>
      <c r="X98" s="235"/>
      <c r="Y98" s="235"/>
      <c r="Z98" s="34"/>
      <c r="AA98" s="34"/>
    </row>
    <row r="99" spans="1:27" ht="30.75" customHeight="1" x14ac:dyDescent="0.2">
      <c r="B99" s="266"/>
      <c r="C99" s="116"/>
      <c r="D99" s="116"/>
      <c r="E99" s="116"/>
      <c r="P99" s="234"/>
      <c r="Q99" s="234"/>
      <c r="R99" s="234"/>
      <c r="U99" s="34"/>
      <c r="V99" s="34"/>
      <c r="W99" s="249" t="s">
        <v>587</v>
      </c>
      <c r="X99" s="669">
        <f>SUM(X48:Y97)</f>
        <v>0</v>
      </c>
      <c r="Y99" s="670"/>
      <c r="Z99" s="34"/>
      <c r="AA99" s="34"/>
    </row>
    <row r="100" spans="1:27" ht="7.5" customHeight="1" x14ac:dyDescent="0.2">
      <c r="C100" s="1"/>
      <c r="H100" s="26"/>
      <c r="P100" s="64"/>
      <c r="Q100" s="64"/>
      <c r="R100" s="64"/>
      <c r="Z100" s="34"/>
      <c r="AA100" s="34"/>
    </row>
    <row r="101" spans="1:27" ht="27" hidden="1" customHeight="1" x14ac:dyDescent="0.2">
      <c r="A101" s="187"/>
      <c r="B101" s="635"/>
      <c r="C101" s="635"/>
      <c r="D101" s="635"/>
      <c r="E101" s="635"/>
      <c r="F101" s="635"/>
      <c r="J101" s="34"/>
      <c r="P101" s="34"/>
      <c r="Q101" s="34"/>
      <c r="R101" s="34"/>
      <c r="S101" s="34"/>
      <c r="T101" s="34"/>
      <c r="V101" s="194"/>
      <c r="Z101" s="34"/>
      <c r="AA101" s="34"/>
    </row>
    <row r="102" spans="1:27" ht="17.25" hidden="1" customHeight="1" x14ac:dyDescent="0.2">
      <c r="A102" s="187"/>
      <c r="B102" s="34"/>
      <c r="C102" s="34"/>
      <c r="D102" s="34"/>
      <c r="E102" s="34"/>
      <c r="F102" s="34"/>
      <c r="G102" s="34"/>
      <c r="H102" s="34"/>
      <c r="I102" s="34"/>
      <c r="J102" s="34"/>
      <c r="P102" s="34"/>
      <c r="Q102" s="34"/>
      <c r="R102" s="34"/>
      <c r="S102" s="34"/>
      <c r="T102" s="34"/>
      <c r="U102" s="475"/>
      <c r="V102" s="476"/>
      <c r="W102" s="476"/>
      <c r="X102" s="65"/>
      <c r="Y102" s="66"/>
      <c r="Z102" s="34"/>
      <c r="AA102" s="34"/>
    </row>
    <row r="103" spans="1:27" ht="96.75" hidden="1" customHeight="1" x14ac:dyDescent="0.2">
      <c r="A103" s="187"/>
      <c r="B103" s="470" t="s">
        <v>564</v>
      </c>
      <c r="C103" s="471"/>
      <c r="D103" s="472"/>
      <c r="E103" s="245" t="s">
        <v>565</v>
      </c>
      <c r="F103" s="537" t="s">
        <v>555</v>
      </c>
      <c r="G103" s="538"/>
      <c r="H103" s="538"/>
      <c r="I103" s="538"/>
      <c r="J103" s="538"/>
      <c r="K103" s="538"/>
      <c r="L103" s="539"/>
      <c r="M103" s="242" t="s">
        <v>157</v>
      </c>
      <c r="N103" s="242" t="s">
        <v>658</v>
      </c>
      <c r="P103" s="473" t="s">
        <v>285</v>
      </c>
      <c r="Q103" s="532"/>
      <c r="R103" s="532"/>
      <c r="S103" s="532"/>
      <c r="T103" s="532"/>
      <c r="U103" s="474"/>
      <c r="V103" s="533" t="s">
        <v>659</v>
      </c>
      <c r="W103" s="474"/>
      <c r="X103" s="473" t="s">
        <v>299</v>
      </c>
      <c r="Y103" s="474"/>
      <c r="Z103" s="34"/>
      <c r="AA103" s="34"/>
    </row>
    <row r="104" spans="1:27" ht="43.5" hidden="1" customHeight="1" x14ac:dyDescent="0.2">
      <c r="A104" s="187"/>
      <c r="B104" s="451" t="s">
        <v>557</v>
      </c>
      <c r="C104" s="449"/>
      <c r="D104" s="450"/>
      <c r="E104" s="244"/>
      <c r="F104" s="455"/>
      <c r="G104" s="468"/>
      <c r="H104" s="468"/>
      <c r="I104" s="468"/>
      <c r="J104" s="468"/>
      <c r="K104" s="468"/>
      <c r="L104" s="469"/>
      <c r="M104" s="247"/>
      <c r="N104" s="247"/>
      <c r="P104" s="455"/>
      <c r="Q104" s="456"/>
      <c r="R104" s="456"/>
      <c r="S104" s="456"/>
      <c r="T104" s="456"/>
      <c r="U104" s="457"/>
      <c r="V104" s="462"/>
      <c r="W104" s="463"/>
      <c r="X104" s="466">
        <f>IFERROR(IF(M104="Ja",V104,V104*N104),"")</f>
        <v>0</v>
      </c>
      <c r="Y104" s="467"/>
      <c r="Z104" s="34"/>
      <c r="AA104" s="34"/>
    </row>
    <row r="105" spans="1:27" ht="15.75" hidden="1" customHeight="1" x14ac:dyDescent="0.2">
      <c r="A105" s="187"/>
      <c r="B105" s="246"/>
      <c r="C105" s="246"/>
      <c r="D105" s="246"/>
      <c r="E105" s="34"/>
      <c r="F105" s="246"/>
      <c r="G105" s="246"/>
      <c r="H105" s="246"/>
      <c r="I105" s="246"/>
      <c r="J105" s="246"/>
      <c r="K105" s="39"/>
      <c r="L105" s="39"/>
      <c r="P105" s="34"/>
      <c r="Q105" s="34"/>
      <c r="R105" s="34"/>
      <c r="S105" s="34"/>
      <c r="T105" s="34"/>
      <c r="U105" s="475"/>
      <c r="V105" s="476"/>
      <c r="W105" s="476"/>
      <c r="X105" s="65"/>
      <c r="Y105" s="66"/>
      <c r="Z105" s="34"/>
      <c r="AA105" s="34"/>
    </row>
    <row r="106" spans="1:27" ht="43.5" hidden="1" customHeight="1" x14ac:dyDescent="0.2">
      <c r="A106" s="187"/>
      <c r="B106" s="451" t="s">
        <v>558</v>
      </c>
      <c r="C106" s="449"/>
      <c r="D106" s="450"/>
      <c r="E106" s="244"/>
      <c r="F106" s="455"/>
      <c r="G106" s="468"/>
      <c r="H106" s="468"/>
      <c r="I106" s="468"/>
      <c r="J106" s="468"/>
      <c r="K106" s="468"/>
      <c r="L106" s="469"/>
      <c r="M106" s="247"/>
      <c r="N106" s="247"/>
      <c r="P106" s="455"/>
      <c r="Q106" s="456"/>
      <c r="R106" s="456"/>
      <c r="S106" s="456"/>
      <c r="T106" s="456"/>
      <c r="U106" s="457"/>
      <c r="V106" s="462"/>
      <c r="W106" s="463"/>
      <c r="X106" s="466">
        <f>IFERROR(IF(M106="Ja",V106,V106*N106),"")</f>
        <v>0</v>
      </c>
      <c r="Y106" s="467"/>
      <c r="Z106" s="34"/>
      <c r="AA106" s="34"/>
    </row>
    <row r="107" spans="1:27" ht="15.95" hidden="1" customHeight="1" x14ac:dyDescent="0.2">
      <c r="A107" s="187"/>
      <c r="B107" s="246"/>
      <c r="C107" s="246"/>
      <c r="D107" s="246"/>
      <c r="E107" s="34"/>
      <c r="F107" s="246"/>
      <c r="G107" s="246"/>
      <c r="H107" s="246"/>
      <c r="I107" s="246"/>
      <c r="J107" s="246"/>
      <c r="K107" s="39"/>
      <c r="L107" s="39"/>
      <c r="P107" s="34"/>
      <c r="Q107" s="34"/>
      <c r="R107" s="34"/>
      <c r="S107" s="34"/>
      <c r="T107" s="34"/>
      <c r="U107" s="475"/>
      <c r="V107" s="476"/>
      <c r="W107" s="476"/>
      <c r="X107" s="65"/>
      <c r="Y107" s="66"/>
      <c r="Z107" s="34"/>
      <c r="AA107" s="34"/>
    </row>
    <row r="108" spans="1:27" ht="43.5" hidden="1" customHeight="1" x14ac:dyDescent="0.2">
      <c r="A108" s="187"/>
      <c r="B108" s="451" t="s">
        <v>559</v>
      </c>
      <c r="C108" s="449"/>
      <c r="D108" s="450"/>
      <c r="E108" s="244"/>
      <c r="F108" s="455"/>
      <c r="G108" s="468"/>
      <c r="H108" s="468"/>
      <c r="I108" s="468"/>
      <c r="J108" s="468"/>
      <c r="K108" s="468"/>
      <c r="L108" s="469"/>
      <c r="M108" s="247"/>
      <c r="N108" s="247"/>
      <c r="P108" s="455"/>
      <c r="Q108" s="456"/>
      <c r="R108" s="456"/>
      <c r="S108" s="456"/>
      <c r="T108" s="456"/>
      <c r="U108" s="457"/>
      <c r="V108" s="462"/>
      <c r="W108" s="463"/>
      <c r="X108" s="466">
        <f>IFERROR(IF(M108="Ja",V108,V108*N108),"")</f>
        <v>0</v>
      </c>
      <c r="Y108" s="467"/>
      <c r="Z108" s="34"/>
      <c r="AA108" s="34"/>
    </row>
    <row r="109" spans="1:27" ht="15.95" hidden="1" customHeight="1" x14ac:dyDescent="0.2">
      <c r="A109" s="187"/>
      <c r="B109" s="246"/>
      <c r="C109" s="246"/>
      <c r="D109" s="246"/>
      <c r="E109" s="34"/>
      <c r="F109" s="246"/>
      <c r="G109" s="246"/>
      <c r="H109" s="246"/>
      <c r="I109" s="246"/>
      <c r="J109" s="246"/>
      <c r="K109" s="39"/>
      <c r="L109" s="39"/>
      <c r="P109" s="34"/>
      <c r="Q109" s="34"/>
      <c r="R109" s="34"/>
      <c r="S109" s="34"/>
      <c r="T109" s="34"/>
      <c r="U109" s="475"/>
      <c r="V109" s="476"/>
      <c r="W109" s="476"/>
      <c r="X109" s="65"/>
      <c r="Y109" s="66"/>
      <c r="Z109" s="34"/>
      <c r="AA109" s="34"/>
    </row>
    <row r="110" spans="1:27" ht="43.5" hidden="1" customHeight="1" x14ac:dyDescent="0.2">
      <c r="A110" s="187"/>
      <c r="B110" s="451" t="s">
        <v>560</v>
      </c>
      <c r="C110" s="449"/>
      <c r="D110" s="450"/>
      <c r="E110" s="244"/>
      <c r="F110" s="455"/>
      <c r="G110" s="468"/>
      <c r="H110" s="468"/>
      <c r="I110" s="468"/>
      <c r="J110" s="468"/>
      <c r="K110" s="468"/>
      <c r="L110" s="469"/>
      <c r="M110" s="247"/>
      <c r="N110" s="247"/>
      <c r="P110" s="455"/>
      <c r="Q110" s="456"/>
      <c r="R110" s="456"/>
      <c r="S110" s="456"/>
      <c r="T110" s="456"/>
      <c r="U110" s="457"/>
      <c r="V110" s="462"/>
      <c r="W110" s="463"/>
      <c r="X110" s="466">
        <f>IFERROR(IF(M110="Ja",V110,V110*N110),"")</f>
        <v>0</v>
      </c>
      <c r="Y110" s="467"/>
      <c r="Z110" s="34"/>
      <c r="AA110" s="34"/>
    </row>
    <row r="111" spans="1:27" ht="15.95" hidden="1" customHeight="1" x14ac:dyDescent="0.2">
      <c r="A111" s="187"/>
      <c r="B111" s="246"/>
      <c r="C111" s="246"/>
      <c r="D111" s="246"/>
      <c r="E111" s="34"/>
      <c r="F111" s="246"/>
      <c r="G111" s="246"/>
      <c r="H111" s="246"/>
      <c r="I111" s="246"/>
      <c r="J111" s="246"/>
      <c r="K111" s="39"/>
      <c r="L111" s="39"/>
      <c r="P111" s="34"/>
      <c r="Q111" s="34"/>
      <c r="R111" s="34"/>
      <c r="S111" s="34"/>
      <c r="T111" s="34"/>
      <c r="U111" s="528"/>
      <c r="V111" s="529"/>
      <c r="W111" s="529"/>
      <c r="X111" s="65"/>
      <c r="Y111" s="66"/>
      <c r="Z111" s="34"/>
      <c r="AA111" s="34"/>
    </row>
    <row r="112" spans="1:27" ht="43.5" hidden="1" customHeight="1" x14ac:dyDescent="0.2">
      <c r="A112" s="187"/>
      <c r="B112" s="451" t="s">
        <v>561</v>
      </c>
      <c r="C112" s="449"/>
      <c r="D112" s="450"/>
      <c r="E112" s="244"/>
      <c r="F112" s="455"/>
      <c r="G112" s="468"/>
      <c r="H112" s="468"/>
      <c r="I112" s="468"/>
      <c r="J112" s="468"/>
      <c r="K112" s="468"/>
      <c r="L112" s="469"/>
      <c r="M112" s="247"/>
      <c r="N112" s="247"/>
      <c r="P112" s="455"/>
      <c r="Q112" s="456"/>
      <c r="R112" s="456"/>
      <c r="S112" s="456"/>
      <c r="T112" s="456"/>
      <c r="U112" s="457"/>
      <c r="V112" s="462"/>
      <c r="W112" s="463"/>
      <c r="X112" s="466">
        <f>IFERROR(IF(M112="Ja",V112,V112*N112),"")</f>
        <v>0</v>
      </c>
      <c r="Y112" s="467"/>
      <c r="Z112" s="34"/>
      <c r="AA112" s="34"/>
    </row>
    <row r="113" spans="1:44" ht="15.95" hidden="1" customHeight="1" x14ac:dyDescent="0.2">
      <c r="A113" s="187"/>
      <c r="B113" s="246"/>
      <c r="C113" s="246"/>
      <c r="D113" s="246"/>
      <c r="E113" s="34"/>
      <c r="F113" s="246"/>
      <c r="G113" s="246"/>
      <c r="H113" s="246"/>
      <c r="I113" s="246"/>
      <c r="J113" s="246"/>
      <c r="K113" s="39"/>
      <c r="L113" s="39"/>
      <c r="P113" s="34"/>
      <c r="Q113" s="34"/>
      <c r="R113" s="34"/>
      <c r="S113" s="34"/>
      <c r="T113" s="34"/>
      <c r="U113" s="475"/>
      <c r="V113" s="476"/>
      <c r="W113" s="476"/>
      <c r="X113" s="65"/>
      <c r="Y113" s="66"/>
      <c r="Z113" s="34"/>
      <c r="AA113" s="34"/>
    </row>
    <row r="114" spans="1:44" ht="43.5" hidden="1" customHeight="1" x14ac:dyDescent="0.2">
      <c r="A114" s="187"/>
      <c r="B114" s="451" t="s">
        <v>562</v>
      </c>
      <c r="C114" s="449"/>
      <c r="D114" s="450"/>
      <c r="E114" s="244"/>
      <c r="F114" s="455"/>
      <c r="G114" s="468"/>
      <c r="H114" s="468"/>
      <c r="I114" s="468"/>
      <c r="J114" s="468"/>
      <c r="K114" s="468"/>
      <c r="L114" s="469"/>
      <c r="M114" s="247"/>
      <c r="N114" s="247"/>
      <c r="P114" s="455"/>
      <c r="Q114" s="456"/>
      <c r="R114" s="456"/>
      <c r="S114" s="456"/>
      <c r="T114" s="456"/>
      <c r="U114" s="457"/>
      <c r="V114" s="462"/>
      <c r="W114" s="463"/>
      <c r="X114" s="466">
        <f>IFERROR(IF(M114="Ja",V114,V114*N114),"")</f>
        <v>0</v>
      </c>
      <c r="Y114" s="467"/>
      <c r="Z114" s="34"/>
      <c r="AA114" s="34"/>
    </row>
    <row r="115" spans="1:44" ht="15.95" hidden="1" customHeight="1" x14ac:dyDescent="0.2">
      <c r="A115" s="187"/>
      <c r="B115" s="246"/>
      <c r="C115" s="246"/>
      <c r="D115" s="246"/>
      <c r="E115" s="34"/>
      <c r="F115" s="246"/>
      <c r="G115" s="246"/>
      <c r="H115" s="246"/>
      <c r="I115" s="246"/>
      <c r="J115" s="246"/>
      <c r="K115" s="39"/>
      <c r="L115" s="39"/>
      <c r="P115" s="34"/>
      <c r="Q115" s="34"/>
      <c r="R115" s="34"/>
      <c r="S115" s="34"/>
      <c r="T115" s="34"/>
      <c r="U115" s="475"/>
      <c r="V115" s="476"/>
      <c r="W115" s="476"/>
      <c r="X115" s="65"/>
      <c r="Y115" s="66"/>
      <c r="Z115" s="34"/>
      <c r="AA115" s="34"/>
    </row>
    <row r="116" spans="1:44" ht="43.5" hidden="1" customHeight="1" x14ac:dyDescent="0.2">
      <c r="A116" s="187"/>
      <c r="B116" s="451" t="s">
        <v>563</v>
      </c>
      <c r="C116" s="449"/>
      <c r="D116" s="450"/>
      <c r="E116" s="244"/>
      <c r="F116" s="455"/>
      <c r="G116" s="468"/>
      <c r="H116" s="468"/>
      <c r="I116" s="468"/>
      <c r="J116" s="468"/>
      <c r="K116" s="468"/>
      <c r="L116" s="469"/>
      <c r="M116" s="247"/>
      <c r="N116" s="247"/>
      <c r="P116" s="455"/>
      <c r="Q116" s="456"/>
      <c r="R116" s="456"/>
      <c r="S116" s="456"/>
      <c r="T116" s="456"/>
      <c r="U116" s="457"/>
      <c r="V116" s="462"/>
      <c r="W116" s="463"/>
      <c r="X116" s="466">
        <f>IFERROR(IF(M116="Ja",V116,V116*N116),"")</f>
        <v>0</v>
      </c>
      <c r="Y116" s="467"/>
      <c r="Z116" s="34"/>
      <c r="AA116" s="34"/>
    </row>
    <row r="117" spans="1:44" ht="17.25" hidden="1" customHeight="1" x14ac:dyDescent="0.2">
      <c r="A117" s="187"/>
      <c r="B117" s="34"/>
      <c r="C117" s="34"/>
      <c r="D117" s="34"/>
      <c r="E117" s="34"/>
      <c r="F117" s="34"/>
      <c r="G117" s="34"/>
      <c r="H117" s="34"/>
      <c r="I117" s="34"/>
      <c r="J117" s="34"/>
      <c r="P117" s="34"/>
      <c r="Q117" s="34"/>
      <c r="R117" s="34"/>
      <c r="S117" s="232"/>
      <c r="T117" s="232"/>
      <c r="U117" s="638"/>
      <c r="V117" s="638"/>
      <c r="W117" s="638"/>
      <c r="X117" s="65"/>
      <c r="Y117" s="248"/>
      <c r="Z117" s="232"/>
      <c r="AA117" s="34"/>
    </row>
    <row r="118" spans="1:44" ht="30.75" hidden="1" customHeight="1" x14ac:dyDescent="0.2">
      <c r="A118" s="187"/>
      <c r="B118" s="34"/>
      <c r="C118" s="34"/>
      <c r="D118" s="34"/>
      <c r="E118" s="34"/>
      <c r="F118" s="34"/>
      <c r="G118" s="34"/>
      <c r="H118" s="34"/>
      <c r="I118" s="34"/>
      <c r="J118" s="34"/>
      <c r="P118" s="34"/>
      <c r="Q118" s="34"/>
      <c r="R118" s="34"/>
      <c r="S118" s="232"/>
      <c r="T118" s="232"/>
      <c r="W118" s="249" t="s">
        <v>566</v>
      </c>
      <c r="X118" s="464">
        <f>SUM(X104:Y116)</f>
        <v>0</v>
      </c>
      <c r="Y118" s="465"/>
      <c r="Z118" s="232"/>
      <c r="AA118" s="34"/>
    </row>
    <row r="119" spans="1:44" ht="13.5" hidden="1" customHeight="1" x14ac:dyDescent="0.2">
      <c r="A119" s="187"/>
      <c r="B119" s="34"/>
      <c r="C119" s="34"/>
      <c r="D119" s="34"/>
      <c r="E119" s="34"/>
      <c r="F119" s="34"/>
      <c r="G119" s="34"/>
      <c r="H119" s="34"/>
      <c r="I119" s="34"/>
      <c r="J119" s="34"/>
      <c r="P119" s="34"/>
      <c r="Q119" s="34"/>
      <c r="R119" s="34"/>
      <c r="S119" s="232"/>
      <c r="T119" s="232"/>
      <c r="X119" s="65"/>
      <c r="Y119" s="248"/>
      <c r="Z119" s="232"/>
      <c r="AA119" s="34"/>
    </row>
    <row r="120" spans="1:44" ht="32.25" customHeight="1" x14ac:dyDescent="0.2">
      <c r="A120" s="187"/>
      <c r="B120" s="34"/>
      <c r="C120" s="34"/>
      <c r="D120" s="34"/>
      <c r="E120" s="34"/>
      <c r="F120" s="34"/>
      <c r="G120" s="34"/>
      <c r="H120" s="34"/>
      <c r="I120" s="34"/>
      <c r="J120" s="34"/>
      <c r="P120" s="34"/>
      <c r="Q120" s="34"/>
      <c r="R120" s="34"/>
      <c r="S120" s="232"/>
      <c r="T120" s="232"/>
      <c r="W120" s="65" t="s">
        <v>100</v>
      </c>
      <c r="X120" s="464">
        <f>X99</f>
        <v>0</v>
      </c>
      <c r="Y120" s="465"/>
      <c r="Z120" s="232"/>
      <c r="AA120" s="34"/>
    </row>
    <row r="121" spans="1:44" ht="32.25" customHeight="1" x14ac:dyDescent="0.2">
      <c r="A121" s="187"/>
      <c r="B121" s="34"/>
      <c r="C121" s="34"/>
      <c r="D121" s="34"/>
      <c r="E121" s="34"/>
      <c r="F121" s="34"/>
      <c r="G121" s="34"/>
      <c r="H121" s="34"/>
      <c r="I121" s="34"/>
      <c r="J121" s="34"/>
      <c r="P121" s="34"/>
      <c r="Q121" s="34"/>
      <c r="R121" s="34"/>
      <c r="S121" s="232"/>
      <c r="T121" s="232"/>
      <c r="Z121" s="232"/>
      <c r="AA121" s="34"/>
    </row>
    <row r="122" spans="1:44" ht="19.5" customHeight="1" x14ac:dyDescent="0.2">
      <c r="B122" s="50" t="s">
        <v>154</v>
      </c>
      <c r="F122" s="45"/>
      <c r="K122" s="50"/>
      <c r="N122" s="45"/>
      <c r="AF122" s="55"/>
      <c r="AG122" s="55"/>
      <c r="AH122" s="55"/>
      <c r="AI122" s="55"/>
      <c r="AJ122" s="55"/>
      <c r="AK122" s="55"/>
      <c r="AL122" s="55"/>
      <c r="AM122" s="55"/>
      <c r="AN122" s="55"/>
      <c r="AO122" s="55"/>
      <c r="AP122" s="55"/>
      <c r="AQ122" s="55"/>
      <c r="AR122" s="55"/>
    </row>
    <row r="123" spans="1:44" ht="28.5" customHeight="1" x14ac:dyDescent="0.2">
      <c r="A123" s="187"/>
      <c r="B123" s="634" t="s">
        <v>306</v>
      </c>
      <c r="C123" s="634"/>
      <c r="D123" s="634"/>
      <c r="E123" s="634"/>
      <c r="F123" s="634"/>
      <c r="G123" s="634"/>
      <c r="H123" s="634"/>
      <c r="I123" s="634"/>
      <c r="J123" s="634"/>
      <c r="M123" s="227"/>
      <c r="N123" s="39"/>
      <c r="P123" s="34"/>
      <c r="Q123" s="34"/>
      <c r="R123" s="34"/>
      <c r="S123" s="232"/>
      <c r="T123" s="232"/>
      <c r="U123" s="232"/>
      <c r="V123" s="232"/>
      <c r="W123" s="232"/>
      <c r="X123" s="65"/>
      <c r="Y123" s="248"/>
      <c r="Z123" s="232"/>
      <c r="AA123" s="34"/>
    </row>
    <row r="124" spans="1:44" ht="24.75" hidden="1" customHeight="1" x14ac:dyDescent="0.2">
      <c r="A124" s="191"/>
      <c r="B124" s="512" t="s">
        <v>292</v>
      </c>
      <c r="C124" s="513"/>
      <c r="D124" s="513"/>
      <c r="E124" s="513"/>
      <c r="F124" s="513"/>
      <c r="G124" s="513"/>
      <c r="H124" s="513"/>
      <c r="I124" s="513"/>
      <c r="J124" s="514"/>
      <c r="K124" s="45" t="s">
        <v>301</v>
      </c>
      <c r="L124" s="39"/>
      <c r="M124" s="39"/>
      <c r="N124" s="39"/>
      <c r="P124" s="34"/>
      <c r="Q124" s="34"/>
      <c r="R124" s="34"/>
      <c r="S124" s="34"/>
      <c r="T124" s="34"/>
      <c r="U124" s="34"/>
      <c r="V124" s="34"/>
      <c r="W124" s="34"/>
      <c r="X124" s="65"/>
      <c r="Y124" s="66"/>
      <c r="Z124" s="34"/>
      <c r="AA124" s="34"/>
    </row>
    <row r="125" spans="1:44" ht="17.25" customHeight="1" x14ac:dyDescent="0.2">
      <c r="A125" s="187">
        <v>1</v>
      </c>
      <c r="B125" s="35"/>
      <c r="C125" s="35"/>
      <c r="D125" s="35"/>
      <c r="E125" s="35"/>
      <c r="F125" s="10"/>
      <c r="G125" s="35"/>
      <c r="H125" s="35"/>
      <c r="I125" s="35"/>
      <c r="J125" s="34"/>
      <c r="P125" s="34"/>
      <c r="Q125" s="34"/>
      <c r="R125" s="34"/>
      <c r="S125" s="34"/>
      <c r="T125" s="34"/>
      <c r="V125" s="34"/>
      <c r="W125" s="34"/>
      <c r="X125" s="65"/>
      <c r="Y125" s="66"/>
      <c r="Z125" s="34"/>
      <c r="AA125" s="34"/>
    </row>
    <row r="126" spans="1:44" ht="17.25" customHeight="1" x14ac:dyDescent="0.2">
      <c r="A126" s="187">
        <v>1</v>
      </c>
      <c r="E126" s="511"/>
      <c r="F126" s="511"/>
      <c r="G126" s="511"/>
      <c r="H126" s="511"/>
      <c r="I126" s="511"/>
      <c r="J126" s="34"/>
      <c r="K126" s="45"/>
      <c r="P126" s="34"/>
      <c r="Q126" s="34"/>
      <c r="R126" s="34"/>
      <c r="S126" s="34"/>
      <c r="T126" s="34"/>
      <c r="U126" s="34"/>
      <c r="V126" s="34"/>
      <c r="W126" s="34"/>
      <c r="X126" s="65"/>
      <c r="Y126" s="66"/>
      <c r="AA126" s="34"/>
      <c r="AB126" s="34"/>
    </row>
    <row r="127" spans="1:44" ht="8.25" customHeight="1" x14ac:dyDescent="0.2">
      <c r="A127" s="187">
        <v>1</v>
      </c>
      <c r="J127" s="34"/>
      <c r="P127" s="34"/>
      <c r="Q127" s="34"/>
      <c r="R127" s="34"/>
      <c r="S127" s="34"/>
      <c r="T127" s="34"/>
      <c r="U127" s="34"/>
      <c r="V127" s="34"/>
      <c r="W127" s="34"/>
      <c r="X127" s="65"/>
      <c r="Y127" s="66"/>
      <c r="AA127" s="34"/>
      <c r="AB127" s="34"/>
    </row>
    <row r="128" spans="1:44" ht="45.75" customHeight="1" x14ac:dyDescent="0.2">
      <c r="A128" s="187">
        <v>1</v>
      </c>
      <c r="B128" s="363" t="s">
        <v>726</v>
      </c>
      <c r="C128" s="62"/>
      <c r="D128" s="62"/>
      <c r="L128" s="439" t="s">
        <v>733</v>
      </c>
      <c r="M128" s="440"/>
      <c r="N128" s="441"/>
      <c r="P128" s="34"/>
      <c r="Q128" s="34"/>
      <c r="R128" s="34"/>
      <c r="S128" s="34"/>
      <c r="T128" s="34"/>
      <c r="U128" s="34"/>
      <c r="V128" s="34"/>
      <c r="W128" s="34"/>
      <c r="X128" s="65"/>
      <c r="Y128" s="66"/>
      <c r="Z128" s="34"/>
      <c r="AA128" s="34"/>
    </row>
    <row r="129" spans="1:34" ht="45.75" customHeight="1" x14ac:dyDescent="0.2">
      <c r="A129" s="187">
        <v>1</v>
      </c>
      <c r="B129" s="507" t="s">
        <v>725</v>
      </c>
      <c r="C129" s="508"/>
      <c r="D129" s="508"/>
      <c r="E129" s="508"/>
      <c r="F129" s="508"/>
      <c r="G129" s="508"/>
      <c r="H129" s="508"/>
      <c r="I129" s="508"/>
      <c r="J129" s="508"/>
      <c r="L129" s="442"/>
      <c r="M129" s="376"/>
      <c r="N129" s="443"/>
      <c r="P129" s="34"/>
      <c r="Q129" s="34"/>
      <c r="R129" s="34"/>
      <c r="S129" s="34"/>
      <c r="T129" s="34"/>
      <c r="U129" s="34"/>
      <c r="V129" s="34"/>
      <c r="W129" s="34"/>
      <c r="X129" s="65"/>
      <c r="Y129" s="66"/>
      <c r="Z129" s="34"/>
      <c r="AA129" s="34"/>
    </row>
    <row r="130" spans="1:34" ht="18.75" customHeight="1" x14ac:dyDescent="0.2">
      <c r="A130" s="187"/>
      <c r="B130" s="523" t="s">
        <v>300</v>
      </c>
      <c r="C130" s="524"/>
      <c r="D130" s="524"/>
      <c r="E130" s="524"/>
      <c r="F130" s="524"/>
      <c r="G130" s="524"/>
      <c r="H130" s="524"/>
      <c r="I130" s="524"/>
      <c r="J130" s="524"/>
      <c r="L130" s="444"/>
      <c r="M130" s="445"/>
      <c r="N130" s="446"/>
      <c r="O130" s="110"/>
      <c r="P130" s="110"/>
      <c r="Q130" s="34"/>
      <c r="R130" s="34"/>
      <c r="S130" s="34"/>
      <c r="T130" s="34"/>
      <c r="U130" s="34"/>
      <c r="V130" s="34"/>
      <c r="W130" s="34"/>
      <c r="X130" s="65"/>
      <c r="Y130" s="66"/>
      <c r="Z130" s="34"/>
      <c r="AA130" s="34"/>
    </row>
    <row r="131" spans="1:34" ht="25.5" customHeight="1" x14ac:dyDescent="0.2">
      <c r="A131" s="187"/>
      <c r="B131" s="515" t="s">
        <v>304</v>
      </c>
      <c r="C131" s="516"/>
      <c r="D131" s="516"/>
      <c r="E131" s="516"/>
      <c r="F131" s="516"/>
      <c r="G131" s="516"/>
      <c r="H131" s="516"/>
      <c r="I131" s="516"/>
      <c r="J131" s="517"/>
      <c r="L131" s="54"/>
      <c r="M131" s="54"/>
      <c r="N131" s="54"/>
      <c r="O131" s="110"/>
      <c r="P131" s="110"/>
      <c r="Q131" s="34"/>
      <c r="R131" s="34"/>
      <c r="S131" s="34"/>
      <c r="T131" s="34"/>
      <c r="U131" s="34"/>
      <c r="V131" s="34"/>
      <c r="W131" s="34"/>
      <c r="X131" s="65"/>
      <c r="Y131" s="66"/>
      <c r="Z131" s="34"/>
      <c r="AA131" s="34"/>
    </row>
    <row r="132" spans="1:34" ht="17.25" customHeight="1" x14ac:dyDescent="0.2">
      <c r="A132" s="187"/>
      <c r="B132" s="518"/>
      <c r="C132" s="519"/>
      <c r="D132" s="519"/>
      <c r="E132" s="519"/>
      <c r="F132" s="519"/>
      <c r="G132" s="519"/>
      <c r="H132" s="519"/>
      <c r="I132" s="519"/>
      <c r="J132" s="520"/>
      <c r="K132" s="509"/>
      <c r="L132" s="658"/>
      <c r="M132" s="622"/>
      <c r="N132" s="622"/>
      <c r="P132" s="34"/>
      <c r="Q132" s="34"/>
      <c r="R132" s="34"/>
      <c r="S132" s="34"/>
      <c r="T132" s="34"/>
      <c r="U132" s="34"/>
      <c r="V132" s="34"/>
      <c r="W132" s="34"/>
      <c r="X132" s="65"/>
      <c r="Y132" s="66"/>
      <c r="Z132" s="34"/>
      <c r="AA132" s="34"/>
    </row>
    <row r="133" spans="1:34" ht="17.25" customHeight="1" x14ac:dyDescent="0.2">
      <c r="A133" s="187"/>
      <c r="B133" s="228"/>
      <c r="K133" s="509"/>
      <c r="L133" s="658"/>
      <c r="M133" s="622"/>
      <c r="N133" s="622"/>
      <c r="P133" s="34"/>
      <c r="Q133" s="34"/>
      <c r="R133" s="34"/>
      <c r="S133" s="34"/>
      <c r="T133" s="34"/>
      <c r="U133" s="34"/>
      <c r="V133" s="34"/>
      <c r="W133" s="34"/>
      <c r="X133" s="65"/>
      <c r="Y133" s="66"/>
      <c r="Z133" s="34"/>
      <c r="AA133" s="34"/>
    </row>
    <row r="134" spans="1:34" ht="20.25" customHeight="1" x14ac:dyDescent="0.2">
      <c r="A134" s="187"/>
      <c r="B134" s="503" t="s">
        <v>155</v>
      </c>
      <c r="C134" s="503"/>
      <c r="D134" s="503"/>
      <c r="E134" s="503"/>
      <c r="F134" s="503"/>
      <c r="G134" s="45"/>
      <c r="J134" s="34"/>
      <c r="K134" s="509"/>
      <c r="L134" s="622"/>
      <c r="M134" s="622"/>
      <c r="N134" s="622"/>
      <c r="P134" s="50" t="s">
        <v>33</v>
      </c>
      <c r="X134" s="65"/>
      <c r="Y134" s="66"/>
      <c r="Z134" s="34"/>
      <c r="AA134" s="34"/>
    </row>
    <row r="135" spans="1:34" ht="15.75" customHeight="1" x14ac:dyDescent="0.2">
      <c r="A135" s="187"/>
      <c r="B135" s="667" t="s">
        <v>289</v>
      </c>
      <c r="C135" s="667"/>
      <c r="D135" s="667"/>
      <c r="E135" s="668"/>
      <c r="F135" s="196"/>
      <c r="G135" s="10"/>
      <c r="H135" s="10"/>
      <c r="I135" s="10"/>
      <c r="J135" s="34"/>
      <c r="K135" s="510"/>
      <c r="L135" s="197"/>
      <c r="M135" s="195"/>
      <c r="N135" s="193"/>
      <c r="P135" s="30"/>
      <c r="X135" s="65"/>
      <c r="Y135" s="66"/>
      <c r="Z135" s="34"/>
      <c r="AA135" s="34"/>
    </row>
    <row r="136" spans="1:34" ht="99" customHeight="1" x14ac:dyDescent="0.2">
      <c r="A136" s="187"/>
      <c r="B136" s="632" t="s">
        <v>576</v>
      </c>
      <c r="C136" s="633"/>
      <c r="D136" s="504" t="s">
        <v>549</v>
      </c>
      <c r="E136" s="505"/>
      <c r="F136" s="505"/>
      <c r="G136" s="506"/>
      <c r="H136" s="504" t="s">
        <v>291</v>
      </c>
      <c r="I136" s="636"/>
      <c r="J136" s="636"/>
      <c r="K136" s="636"/>
      <c r="L136" s="636"/>
      <c r="M136" s="636"/>
      <c r="N136" s="637"/>
      <c r="P136" s="233" t="s">
        <v>548</v>
      </c>
      <c r="Q136" s="659" t="s">
        <v>547</v>
      </c>
      <c r="R136" s="660"/>
      <c r="S136" s="660"/>
      <c r="T136" s="660"/>
      <c r="U136" s="660"/>
      <c r="V136" s="660"/>
      <c r="W136" s="660"/>
      <c r="X136" s="661"/>
      <c r="Y136" s="108"/>
      <c r="Z136" s="107"/>
      <c r="AA136" s="109"/>
      <c r="AB136" s="109"/>
    </row>
    <row r="137" spans="1:34" ht="42.75" customHeight="1" x14ac:dyDescent="0.2">
      <c r="A137" s="187"/>
      <c r="B137" s="521" t="s">
        <v>612</v>
      </c>
      <c r="C137" s="522"/>
      <c r="D137" s="525"/>
      <c r="E137" s="526"/>
      <c r="F137" s="526"/>
      <c r="G137" s="527"/>
      <c r="H137" s="664"/>
      <c r="I137" s="665"/>
      <c r="J137" s="665"/>
      <c r="K137" s="665"/>
      <c r="L137" s="665"/>
      <c r="M137" s="665"/>
      <c r="N137" s="666"/>
      <c r="O137" s="71"/>
      <c r="P137" s="268"/>
      <c r="Q137" s="662"/>
      <c r="R137" s="662"/>
      <c r="S137" s="662"/>
      <c r="T137" s="662"/>
      <c r="U137" s="662"/>
      <c r="V137" s="662"/>
      <c r="W137" s="662"/>
      <c r="X137" s="663"/>
      <c r="Y137" s="71"/>
      <c r="Z137" s="71"/>
      <c r="AA137" s="71" t="b">
        <f>IF(OR(LEFT(B137,4)="Välj",B137=""),FALSE,TRUE)</f>
        <v>0</v>
      </c>
      <c r="AB137" s="71" t="b">
        <f>IF(P137&lt;&gt;"",TRUE,FALSE)</f>
        <v>0</v>
      </c>
      <c r="AH137" s="62" t="b">
        <f>IF(AND(AA137=TRUE,AB137=TRUE),FALSE,IF(AND(AA137=FALSE,AB137=FALSE),FALSE,TRUE))</f>
        <v>0</v>
      </c>
    </row>
    <row r="138" spans="1:34" ht="42.75" customHeight="1" x14ac:dyDescent="0.2">
      <c r="A138" s="187"/>
      <c r="B138" s="521" t="s">
        <v>612</v>
      </c>
      <c r="C138" s="522"/>
      <c r="D138" s="525"/>
      <c r="E138" s="526"/>
      <c r="F138" s="526"/>
      <c r="G138" s="527"/>
      <c r="H138" s="664"/>
      <c r="I138" s="665"/>
      <c r="J138" s="665"/>
      <c r="K138" s="665"/>
      <c r="L138" s="665"/>
      <c r="M138" s="665"/>
      <c r="N138" s="666"/>
      <c r="O138" s="71"/>
      <c r="P138" s="268"/>
      <c r="Q138" s="662"/>
      <c r="R138" s="662"/>
      <c r="S138" s="662"/>
      <c r="T138" s="662"/>
      <c r="U138" s="662"/>
      <c r="V138" s="662"/>
      <c r="W138" s="662"/>
      <c r="X138" s="663"/>
      <c r="Y138" s="71"/>
      <c r="Z138" s="71"/>
      <c r="AA138" s="71" t="b">
        <f t="shared" ref="AA138:AA161" si="1">IF(OR(LEFT(B138,4)="Välj",B138=""),FALSE,TRUE)</f>
        <v>0</v>
      </c>
      <c r="AB138" s="71" t="b">
        <f t="shared" ref="AB138:AB161" si="2">IF(P138&lt;&gt;"",TRUE,FALSE)</f>
        <v>0</v>
      </c>
      <c r="AH138" s="62" t="b">
        <f t="shared" ref="AH138:AH161" si="3">IF(AND(AA138=TRUE,AB138=TRUE),FALSE,IF(AND(AA138=FALSE,AB138=FALSE),FALSE,TRUE))</f>
        <v>0</v>
      </c>
    </row>
    <row r="139" spans="1:34" ht="42.75" customHeight="1" x14ac:dyDescent="0.2">
      <c r="A139" s="187"/>
      <c r="B139" s="521" t="s">
        <v>612</v>
      </c>
      <c r="C139" s="522"/>
      <c r="D139" s="525"/>
      <c r="E139" s="526"/>
      <c r="F139" s="526"/>
      <c r="G139" s="527"/>
      <c r="H139" s="664"/>
      <c r="I139" s="665"/>
      <c r="J139" s="665"/>
      <c r="K139" s="665"/>
      <c r="L139" s="665"/>
      <c r="M139" s="665"/>
      <c r="N139" s="666"/>
      <c r="O139" s="71"/>
      <c r="P139" s="268"/>
      <c r="Q139" s="662"/>
      <c r="R139" s="662"/>
      <c r="S139" s="662"/>
      <c r="T139" s="662"/>
      <c r="U139" s="662"/>
      <c r="V139" s="662"/>
      <c r="W139" s="662"/>
      <c r="X139" s="663"/>
      <c r="Y139" s="71"/>
      <c r="Z139" s="71"/>
      <c r="AA139" s="71" t="b">
        <f t="shared" si="1"/>
        <v>0</v>
      </c>
      <c r="AB139" s="71" t="b">
        <f t="shared" si="2"/>
        <v>0</v>
      </c>
      <c r="AH139" s="62" t="b">
        <f t="shared" si="3"/>
        <v>0</v>
      </c>
    </row>
    <row r="140" spans="1:34" ht="42.75" customHeight="1" x14ac:dyDescent="0.2">
      <c r="A140" s="187"/>
      <c r="B140" s="521" t="s">
        <v>612</v>
      </c>
      <c r="C140" s="522"/>
      <c r="D140" s="525"/>
      <c r="E140" s="526"/>
      <c r="F140" s="526"/>
      <c r="G140" s="527"/>
      <c r="H140" s="664"/>
      <c r="I140" s="665"/>
      <c r="J140" s="665"/>
      <c r="K140" s="665"/>
      <c r="L140" s="665"/>
      <c r="M140" s="665"/>
      <c r="N140" s="666"/>
      <c r="O140" s="71"/>
      <c r="P140" s="268"/>
      <c r="Q140" s="662"/>
      <c r="R140" s="662"/>
      <c r="S140" s="662"/>
      <c r="T140" s="662"/>
      <c r="U140" s="662"/>
      <c r="V140" s="662"/>
      <c r="W140" s="662"/>
      <c r="X140" s="663"/>
      <c r="Y140" s="71"/>
      <c r="Z140" s="71"/>
      <c r="AA140" s="71" t="b">
        <f t="shared" si="1"/>
        <v>0</v>
      </c>
      <c r="AB140" s="71" t="b">
        <f t="shared" si="2"/>
        <v>0</v>
      </c>
      <c r="AH140" s="62" t="b">
        <f t="shared" si="3"/>
        <v>0</v>
      </c>
    </row>
    <row r="141" spans="1:34" ht="42.75" customHeight="1" x14ac:dyDescent="0.2">
      <c r="A141" s="187"/>
      <c r="B141" s="521" t="s">
        <v>612</v>
      </c>
      <c r="C141" s="522"/>
      <c r="D141" s="525"/>
      <c r="E141" s="526"/>
      <c r="F141" s="526"/>
      <c r="G141" s="527"/>
      <c r="H141" s="664"/>
      <c r="I141" s="665"/>
      <c r="J141" s="665"/>
      <c r="K141" s="665"/>
      <c r="L141" s="665"/>
      <c r="M141" s="665"/>
      <c r="N141" s="666"/>
      <c r="O141" s="71"/>
      <c r="P141" s="268"/>
      <c r="Q141" s="662"/>
      <c r="R141" s="662"/>
      <c r="S141" s="662"/>
      <c r="T141" s="662"/>
      <c r="U141" s="662"/>
      <c r="V141" s="662"/>
      <c r="W141" s="662"/>
      <c r="X141" s="663"/>
      <c r="Y141" s="71"/>
      <c r="Z141" s="71"/>
      <c r="AA141" s="71" t="b">
        <f t="shared" si="1"/>
        <v>0</v>
      </c>
      <c r="AB141" s="71" t="b">
        <f t="shared" si="2"/>
        <v>0</v>
      </c>
      <c r="AH141" s="62" t="b">
        <f t="shared" si="3"/>
        <v>0</v>
      </c>
    </row>
    <row r="142" spans="1:34" ht="42.75" customHeight="1" x14ac:dyDescent="0.2">
      <c r="A142" s="187"/>
      <c r="B142" s="521" t="s">
        <v>612</v>
      </c>
      <c r="C142" s="522"/>
      <c r="D142" s="525"/>
      <c r="E142" s="526"/>
      <c r="F142" s="526"/>
      <c r="G142" s="527"/>
      <c r="H142" s="664"/>
      <c r="I142" s="665"/>
      <c r="J142" s="665"/>
      <c r="K142" s="665"/>
      <c r="L142" s="665"/>
      <c r="M142" s="665"/>
      <c r="N142" s="666"/>
      <c r="O142" s="210"/>
      <c r="P142" s="268"/>
      <c r="Q142" s="662"/>
      <c r="R142" s="662"/>
      <c r="S142" s="662"/>
      <c r="T142" s="662"/>
      <c r="U142" s="662"/>
      <c r="V142" s="662"/>
      <c r="W142" s="662"/>
      <c r="X142" s="663"/>
      <c r="Y142" s="71"/>
      <c r="Z142" s="71"/>
      <c r="AA142" s="71" t="b">
        <f t="shared" si="1"/>
        <v>0</v>
      </c>
      <c r="AB142" s="71" t="b">
        <f t="shared" si="2"/>
        <v>0</v>
      </c>
      <c r="AH142" s="62" t="b">
        <f t="shared" si="3"/>
        <v>0</v>
      </c>
    </row>
    <row r="143" spans="1:34" ht="42.75" customHeight="1" x14ac:dyDescent="0.2">
      <c r="A143" s="187"/>
      <c r="B143" s="521" t="s">
        <v>612</v>
      </c>
      <c r="C143" s="522"/>
      <c r="D143" s="525"/>
      <c r="E143" s="526"/>
      <c r="F143" s="526"/>
      <c r="G143" s="527"/>
      <c r="H143" s="664"/>
      <c r="I143" s="665"/>
      <c r="J143" s="665"/>
      <c r="K143" s="665"/>
      <c r="L143" s="665"/>
      <c r="M143" s="665"/>
      <c r="N143" s="666"/>
      <c r="O143" s="71"/>
      <c r="P143" s="268"/>
      <c r="Q143" s="662"/>
      <c r="R143" s="662"/>
      <c r="S143" s="662"/>
      <c r="T143" s="662"/>
      <c r="U143" s="662"/>
      <c r="V143" s="662"/>
      <c r="W143" s="662"/>
      <c r="X143" s="663"/>
      <c r="Y143" s="71"/>
      <c r="Z143" s="71"/>
      <c r="AA143" s="71" t="b">
        <f t="shared" si="1"/>
        <v>0</v>
      </c>
      <c r="AB143" s="71" t="b">
        <f t="shared" si="2"/>
        <v>0</v>
      </c>
      <c r="AH143" s="62" t="b">
        <f t="shared" si="3"/>
        <v>0</v>
      </c>
    </row>
    <row r="144" spans="1:34" ht="42.75" customHeight="1" x14ac:dyDescent="0.2">
      <c r="A144" s="187"/>
      <c r="B144" s="521" t="s">
        <v>612</v>
      </c>
      <c r="C144" s="522"/>
      <c r="D144" s="525"/>
      <c r="E144" s="526"/>
      <c r="F144" s="526"/>
      <c r="G144" s="527"/>
      <c r="H144" s="664"/>
      <c r="I144" s="665"/>
      <c r="J144" s="665"/>
      <c r="K144" s="665"/>
      <c r="L144" s="665"/>
      <c r="M144" s="665"/>
      <c r="N144" s="666"/>
      <c r="O144" s="71"/>
      <c r="P144" s="268"/>
      <c r="Q144" s="662"/>
      <c r="R144" s="662"/>
      <c r="S144" s="662"/>
      <c r="T144" s="662"/>
      <c r="U144" s="662"/>
      <c r="V144" s="662"/>
      <c r="W144" s="662"/>
      <c r="X144" s="663"/>
      <c r="Y144" s="71"/>
      <c r="Z144" s="71"/>
      <c r="AA144" s="71" t="b">
        <f t="shared" si="1"/>
        <v>0</v>
      </c>
      <c r="AB144" s="71" t="b">
        <f t="shared" si="2"/>
        <v>0</v>
      </c>
      <c r="AH144" s="62" t="b">
        <f t="shared" si="3"/>
        <v>0</v>
      </c>
    </row>
    <row r="145" spans="1:34" ht="42.75" customHeight="1" x14ac:dyDescent="0.2">
      <c r="A145" s="187"/>
      <c r="B145" s="521" t="s">
        <v>612</v>
      </c>
      <c r="C145" s="522"/>
      <c r="D145" s="525"/>
      <c r="E145" s="526"/>
      <c r="F145" s="526"/>
      <c r="G145" s="527"/>
      <c r="H145" s="664"/>
      <c r="I145" s="665"/>
      <c r="J145" s="665"/>
      <c r="K145" s="665"/>
      <c r="L145" s="665"/>
      <c r="M145" s="665"/>
      <c r="N145" s="666"/>
      <c r="O145" s="71"/>
      <c r="P145" s="268"/>
      <c r="Q145" s="662"/>
      <c r="R145" s="662"/>
      <c r="S145" s="662"/>
      <c r="T145" s="662"/>
      <c r="U145" s="662"/>
      <c r="V145" s="662"/>
      <c r="W145" s="662"/>
      <c r="X145" s="663"/>
      <c r="Y145" s="71"/>
      <c r="Z145" s="71"/>
      <c r="AA145" s="71" t="b">
        <f t="shared" si="1"/>
        <v>0</v>
      </c>
      <c r="AB145" s="71" t="b">
        <f t="shared" si="2"/>
        <v>0</v>
      </c>
      <c r="AH145" s="62" t="b">
        <f t="shared" si="3"/>
        <v>0</v>
      </c>
    </row>
    <row r="146" spans="1:34" ht="42.75" customHeight="1" x14ac:dyDescent="0.2">
      <c r="A146" s="187"/>
      <c r="B146" s="521" t="s">
        <v>612</v>
      </c>
      <c r="C146" s="522"/>
      <c r="D146" s="525"/>
      <c r="E146" s="526"/>
      <c r="F146" s="526"/>
      <c r="G146" s="527"/>
      <c r="H146" s="664"/>
      <c r="I146" s="665"/>
      <c r="J146" s="665"/>
      <c r="K146" s="665"/>
      <c r="L146" s="665"/>
      <c r="M146" s="665"/>
      <c r="N146" s="666"/>
      <c r="O146" s="71"/>
      <c r="P146" s="268"/>
      <c r="Q146" s="662"/>
      <c r="R146" s="662"/>
      <c r="S146" s="662"/>
      <c r="T146" s="662"/>
      <c r="U146" s="662"/>
      <c r="V146" s="662"/>
      <c r="W146" s="662"/>
      <c r="X146" s="663"/>
      <c r="Y146" s="71"/>
      <c r="Z146" s="71"/>
      <c r="AA146" s="71" t="b">
        <f t="shared" si="1"/>
        <v>0</v>
      </c>
      <c r="AB146" s="71" t="b">
        <f t="shared" si="2"/>
        <v>0</v>
      </c>
      <c r="AH146" s="62" t="b">
        <f t="shared" si="3"/>
        <v>0</v>
      </c>
    </row>
    <row r="147" spans="1:34" ht="42.75" customHeight="1" x14ac:dyDescent="0.2">
      <c r="A147" s="187"/>
      <c r="B147" s="521" t="s">
        <v>612</v>
      </c>
      <c r="C147" s="522"/>
      <c r="D147" s="525"/>
      <c r="E147" s="526"/>
      <c r="F147" s="526"/>
      <c r="G147" s="527"/>
      <c r="H147" s="664"/>
      <c r="I147" s="665"/>
      <c r="J147" s="665"/>
      <c r="K147" s="665"/>
      <c r="L147" s="665"/>
      <c r="M147" s="665"/>
      <c r="N147" s="666"/>
      <c r="O147" s="71"/>
      <c r="P147" s="268"/>
      <c r="Q147" s="662"/>
      <c r="R147" s="662"/>
      <c r="S147" s="662"/>
      <c r="T147" s="662"/>
      <c r="U147" s="662"/>
      <c r="V147" s="662"/>
      <c r="W147" s="662"/>
      <c r="X147" s="663"/>
      <c r="Y147" s="71"/>
      <c r="Z147" s="71"/>
      <c r="AA147" s="71" t="b">
        <f t="shared" si="1"/>
        <v>0</v>
      </c>
      <c r="AB147" s="71" t="b">
        <f t="shared" si="2"/>
        <v>0</v>
      </c>
      <c r="AH147" s="62" t="b">
        <f t="shared" si="3"/>
        <v>0</v>
      </c>
    </row>
    <row r="148" spans="1:34" ht="42.75" customHeight="1" x14ac:dyDescent="0.2">
      <c r="A148" s="187"/>
      <c r="B148" s="521" t="s">
        <v>612</v>
      </c>
      <c r="C148" s="522"/>
      <c r="D148" s="525"/>
      <c r="E148" s="526"/>
      <c r="F148" s="526"/>
      <c r="G148" s="527"/>
      <c r="H148" s="664"/>
      <c r="I148" s="665"/>
      <c r="J148" s="665"/>
      <c r="K148" s="665"/>
      <c r="L148" s="665"/>
      <c r="M148" s="665"/>
      <c r="N148" s="666"/>
      <c r="O148" s="71"/>
      <c r="P148" s="268"/>
      <c r="Q148" s="662"/>
      <c r="R148" s="662"/>
      <c r="S148" s="662"/>
      <c r="T148" s="662"/>
      <c r="U148" s="662"/>
      <c r="V148" s="662"/>
      <c r="W148" s="662"/>
      <c r="X148" s="663"/>
      <c r="Y148" s="71"/>
      <c r="Z148" s="71"/>
      <c r="AA148" s="71" t="b">
        <f t="shared" si="1"/>
        <v>0</v>
      </c>
      <c r="AB148" s="71" t="b">
        <f t="shared" si="2"/>
        <v>0</v>
      </c>
      <c r="AH148" s="62" t="b">
        <f t="shared" si="3"/>
        <v>0</v>
      </c>
    </row>
    <row r="149" spans="1:34" ht="42.75" customHeight="1" x14ac:dyDescent="0.2">
      <c r="A149" s="187"/>
      <c r="B149" s="521" t="s">
        <v>612</v>
      </c>
      <c r="C149" s="522"/>
      <c r="D149" s="525"/>
      <c r="E149" s="526"/>
      <c r="F149" s="526"/>
      <c r="G149" s="527"/>
      <c r="H149" s="664"/>
      <c r="I149" s="665"/>
      <c r="J149" s="665"/>
      <c r="K149" s="665"/>
      <c r="L149" s="665"/>
      <c r="M149" s="665"/>
      <c r="N149" s="666"/>
      <c r="O149" s="71"/>
      <c r="P149" s="268"/>
      <c r="Q149" s="662"/>
      <c r="R149" s="662"/>
      <c r="S149" s="662"/>
      <c r="T149" s="662"/>
      <c r="U149" s="662"/>
      <c r="V149" s="662"/>
      <c r="W149" s="662"/>
      <c r="X149" s="663"/>
      <c r="Y149" s="71"/>
      <c r="Z149" s="71"/>
      <c r="AA149" s="71" t="b">
        <f t="shared" si="1"/>
        <v>0</v>
      </c>
      <c r="AB149" s="71" t="b">
        <f t="shared" si="2"/>
        <v>0</v>
      </c>
      <c r="AH149" s="62" t="b">
        <f t="shared" si="3"/>
        <v>0</v>
      </c>
    </row>
    <row r="150" spans="1:34" ht="42.75" customHeight="1" x14ac:dyDescent="0.2">
      <c r="A150" s="187"/>
      <c r="B150" s="521" t="s">
        <v>612</v>
      </c>
      <c r="C150" s="522"/>
      <c r="D150" s="525"/>
      <c r="E150" s="526"/>
      <c r="F150" s="526"/>
      <c r="G150" s="527"/>
      <c r="H150" s="664"/>
      <c r="I150" s="665"/>
      <c r="J150" s="665"/>
      <c r="K150" s="665"/>
      <c r="L150" s="665"/>
      <c r="M150" s="665"/>
      <c r="N150" s="666"/>
      <c r="O150" s="71"/>
      <c r="P150" s="268"/>
      <c r="Q150" s="662"/>
      <c r="R150" s="662"/>
      <c r="S150" s="662"/>
      <c r="T150" s="662"/>
      <c r="U150" s="662"/>
      <c r="V150" s="662"/>
      <c r="W150" s="662"/>
      <c r="X150" s="663"/>
      <c r="Y150" s="71"/>
      <c r="Z150" s="71"/>
      <c r="AA150" s="71" t="b">
        <f t="shared" si="1"/>
        <v>0</v>
      </c>
      <c r="AB150" s="71" t="b">
        <f t="shared" si="2"/>
        <v>0</v>
      </c>
      <c r="AH150" s="62" t="b">
        <f t="shared" si="3"/>
        <v>0</v>
      </c>
    </row>
    <row r="151" spans="1:34" ht="42.75" customHeight="1" x14ac:dyDescent="0.2">
      <c r="A151" s="187"/>
      <c r="B151" s="521" t="s">
        <v>612</v>
      </c>
      <c r="C151" s="522"/>
      <c r="D151" s="525"/>
      <c r="E151" s="526"/>
      <c r="F151" s="526"/>
      <c r="G151" s="527"/>
      <c r="H151" s="664"/>
      <c r="I151" s="665"/>
      <c r="J151" s="665"/>
      <c r="K151" s="665"/>
      <c r="L151" s="665"/>
      <c r="M151" s="665"/>
      <c r="N151" s="666"/>
      <c r="O151" s="210"/>
      <c r="P151" s="268"/>
      <c r="Q151" s="662"/>
      <c r="R151" s="662"/>
      <c r="S151" s="662"/>
      <c r="T151" s="662"/>
      <c r="U151" s="662"/>
      <c r="V151" s="662"/>
      <c r="W151" s="662"/>
      <c r="X151" s="663"/>
      <c r="Y151" s="71"/>
      <c r="Z151" s="71"/>
      <c r="AA151" s="71" t="b">
        <f t="shared" si="1"/>
        <v>0</v>
      </c>
      <c r="AB151" s="71" t="b">
        <f t="shared" si="2"/>
        <v>0</v>
      </c>
      <c r="AH151" s="62" t="b">
        <f t="shared" si="3"/>
        <v>0</v>
      </c>
    </row>
    <row r="152" spans="1:34" ht="42.75" customHeight="1" x14ac:dyDescent="0.2">
      <c r="A152" s="187"/>
      <c r="B152" s="521" t="s">
        <v>612</v>
      </c>
      <c r="C152" s="522"/>
      <c r="D152" s="525"/>
      <c r="E152" s="526"/>
      <c r="F152" s="526"/>
      <c r="G152" s="527"/>
      <c r="H152" s="664"/>
      <c r="I152" s="665"/>
      <c r="J152" s="665"/>
      <c r="K152" s="665"/>
      <c r="L152" s="665"/>
      <c r="M152" s="665"/>
      <c r="N152" s="666"/>
      <c r="O152" s="71"/>
      <c r="P152" s="268"/>
      <c r="Q152" s="662"/>
      <c r="R152" s="662"/>
      <c r="S152" s="662"/>
      <c r="T152" s="662"/>
      <c r="U152" s="662"/>
      <c r="V152" s="662"/>
      <c r="W152" s="662"/>
      <c r="X152" s="663"/>
      <c r="Y152" s="71"/>
      <c r="Z152" s="71"/>
      <c r="AA152" s="71" t="b">
        <f t="shared" si="1"/>
        <v>0</v>
      </c>
      <c r="AB152" s="71" t="b">
        <f t="shared" si="2"/>
        <v>0</v>
      </c>
      <c r="AH152" s="62" t="b">
        <f t="shared" si="3"/>
        <v>0</v>
      </c>
    </row>
    <row r="153" spans="1:34" ht="42.75" customHeight="1" x14ac:dyDescent="0.2">
      <c r="A153" s="187"/>
      <c r="B153" s="521" t="s">
        <v>612</v>
      </c>
      <c r="C153" s="522"/>
      <c r="D153" s="525"/>
      <c r="E153" s="526"/>
      <c r="F153" s="526"/>
      <c r="G153" s="527"/>
      <c r="H153" s="664"/>
      <c r="I153" s="665"/>
      <c r="J153" s="665"/>
      <c r="K153" s="665"/>
      <c r="L153" s="665"/>
      <c r="M153" s="665"/>
      <c r="N153" s="666"/>
      <c r="O153" s="71"/>
      <c r="P153" s="268"/>
      <c r="Q153" s="662"/>
      <c r="R153" s="662"/>
      <c r="S153" s="662"/>
      <c r="T153" s="662"/>
      <c r="U153" s="662"/>
      <c r="V153" s="662"/>
      <c r="W153" s="662"/>
      <c r="X153" s="663"/>
      <c r="Y153" s="71"/>
      <c r="Z153" s="71"/>
      <c r="AA153" s="71" t="b">
        <f t="shared" si="1"/>
        <v>0</v>
      </c>
      <c r="AB153" s="71" t="b">
        <f t="shared" si="2"/>
        <v>0</v>
      </c>
      <c r="AH153" s="62" t="b">
        <f t="shared" si="3"/>
        <v>0</v>
      </c>
    </row>
    <row r="154" spans="1:34" ht="42.75" customHeight="1" x14ac:dyDescent="0.2">
      <c r="A154" s="187"/>
      <c r="B154" s="521" t="s">
        <v>612</v>
      </c>
      <c r="C154" s="522"/>
      <c r="D154" s="525"/>
      <c r="E154" s="526"/>
      <c r="F154" s="526"/>
      <c r="G154" s="527"/>
      <c r="H154" s="664"/>
      <c r="I154" s="665"/>
      <c r="J154" s="665"/>
      <c r="K154" s="665"/>
      <c r="L154" s="665"/>
      <c r="M154" s="665"/>
      <c r="N154" s="666"/>
      <c r="O154" s="71"/>
      <c r="P154" s="268"/>
      <c r="Q154" s="662"/>
      <c r="R154" s="662"/>
      <c r="S154" s="662"/>
      <c r="T154" s="662"/>
      <c r="U154" s="662"/>
      <c r="V154" s="662"/>
      <c r="W154" s="662"/>
      <c r="X154" s="663"/>
      <c r="Y154" s="71"/>
      <c r="Z154" s="71"/>
      <c r="AA154" s="71" t="b">
        <f t="shared" si="1"/>
        <v>0</v>
      </c>
      <c r="AB154" s="71" t="b">
        <f t="shared" si="2"/>
        <v>0</v>
      </c>
      <c r="AH154" s="62" t="b">
        <f t="shared" si="3"/>
        <v>0</v>
      </c>
    </row>
    <row r="155" spans="1:34" ht="42.75" customHeight="1" x14ac:dyDescent="0.2">
      <c r="A155" s="187"/>
      <c r="B155" s="521" t="s">
        <v>612</v>
      </c>
      <c r="C155" s="522"/>
      <c r="D155" s="525"/>
      <c r="E155" s="526"/>
      <c r="F155" s="526"/>
      <c r="G155" s="527"/>
      <c r="H155" s="664"/>
      <c r="I155" s="665"/>
      <c r="J155" s="665"/>
      <c r="K155" s="665"/>
      <c r="L155" s="665"/>
      <c r="M155" s="665"/>
      <c r="N155" s="666"/>
      <c r="O155" s="71"/>
      <c r="P155" s="268"/>
      <c r="Q155" s="662"/>
      <c r="R155" s="662"/>
      <c r="S155" s="662"/>
      <c r="T155" s="662"/>
      <c r="U155" s="662"/>
      <c r="V155" s="662"/>
      <c r="W155" s="662"/>
      <c r="X155" s="663"/>
      <c r="Y155" s="71"/>
      <c r="Z155" s="71"/>
      <c r="AA155" s="71" t="b">
        <f t="shared" si="1"/>
        <v>0</v>
      </c>
      <c r="AB155" s="71" t="b">
        <f t="shared" si="2"/>
        <v>0</v>
      </c>
      <c r="AH155" s="62" t="b">
        <f t="shared" si="3"/>
        <v>0</v>
      </c>
    </row>
    <row r="156" spans="1:34" ht="42.75" customHeight="1" x14ac:dyDescent="0.2">
      <c r="A156" s="187"/>
      <c r="B156" s="521" t="s">
        <v>612</v>
      </c>
      <c r="C156" s="522"/>
      <c r="D156" s="525"/>
      <c r="E156" s="526"/>
      <c r="F156" s="526"/>
      <c r="G156" s="527"/>
      <c r="H156" s="664"/>
      <c r="I156" s="665"/>
      <c r="J156" s="665"/>
      <c r="K156" s="665"/>
      <c r="L156" s="665"/>
      <c r="M156" s="665"/>
      <c r="N156" s="666"/>
      <c r="O156" s="71"/>
      <c r="P156" s="268"/>
      <c r="Q156" s="662"/>
      <c r="R156" s="662"/>
      <c r="S156" s="662"/>
      <c r="T156" s="662"/>
      <c r="U156" s="662"/>
      <c r="V156" s="662"/>
      <c r="W156" s="662"/>
      <c r="X156" s="663"/>
      <c r="Y156" s="71"/>
      <c r="Z156" s="71"/>
      <c r="AA156" s="71" t="b">
        <f t="shared" si="1"/>
        <v>0</v>
      </c>
      <c r="AB156" s="71" t="b">
        <f t="shared" si="2"/>
        <v>0</v>
      </c>
      <c r="AH156" s="62" t="b">
        <f t="shared" si="3"/>
        <v>0</v>
      </c>
    </row>
    <row r="157" spans="1:34" ht="42.75" customHeight="1" x14ac:dyDescent="0.2">
      <c r="A157" s="187"/>
      <c r="B157" s="521" t="s">
        <v>612</v>
      </c>
      <c r="C157" s="522"/>
      <c r="D157" s="525"/>
      <c r="E157" s="526"/>
      <c r="F157" s="526"/>
      <c r="G157" s="527"/>
      <c r="H157" s="664"/>
      <c r="I157" s="665"/>
      <c r="J157" s="665"/>
      <c r="K157" s="665"/>
      <c r="L157" s="665"/>
      <c r="M157" s="665"/>
      <c r="N157" s="666"/>
      <c r="O157" s="71"/>
      <c r="P157" s="268"/>
      <c r="Q157" s="662"/>
      <c r="R157" s="662"/>
      <c r="S157" s="662"/>
      <c r="T157" s="662"/>
      <c r="U157" s="662"/>
      <c r="V157" s="662"/>
      <c r="W157" s="662"/>
      <c r="X157" s="663"/>
      <c r="Y157" s="71"/>
      <c r="Z157" s="71"/>
      <c r="AA157" s="71" t="b">
        <f t="shared" si="1"/>
        <v>0</v>
      </c>
      <c r="AB157" s="71" t="b">
        <f t="shared" si="2"/>
        <v>0</v>
      </c>
      <c r="AH157" s="62" t="b">
        <f t="shared" si="3"/>
        <v>0</v>
      </c>
    </row>
    <row r="158" spans="1:34" ht="42.75" customHeight="1" x14ac:dyDescent="0.2">
      <c r="A158" s="187"/>
      <c r="B158" s="521" t="s">
        <v>612</v>
      </c>
      <c r="C158" s="522"/>
      <c r="D158" s="525"/>
      <c r="E158" s="526"/>
      <c r="F158" s="526"/>
      <c r="G158" s="527"/>
      <c r="H158" s="664"/>
      <c r="I158" s="665"/>
      <c r="J158" s="665"/>
      <c r="K158" s="665"/>
      <c r="L158" s="665"/>
      <c r="M158" s="665"/>
      <c r="N158" s="666"/>
      <c r="O158" s="71"/>
      <c r="P158" s="268"/>
      <c r="Q158" s="662"/>
      <c r="R158" s="662"/>
      <c r="S158" s="662"/>
      <c r="T158" s="662"/>
      <c r="U158" s="662"/>
      <c r="V158" s="662"/>
      <c r="W158" s="662"/>
      <c r="X158" s="663"/>
      <c r="Y158" s="71"/>
      <c r="Z158" s="71"/>
      <c r="AA158" s="71" t="b">
        <f t="shared" si="1"/>
        <v>0</v>
      </c>
      <c r="AB158" s="71" t="b">
        <f t="shared" si="2"/>
        <v>0</v>
      </c>
      <c r="AH158" s="62" t="b">
        <f t="shared" si="3"/>
        <v>0</v>
      </c>
    </row>
    <row r="159" spans="1:34" ht="42.75" customHeight="1" x14ac:dyDescent="0.2">
      <c r="A159" s="187"/>
      <c r="B159" s="521" t="s">
        <v>612</v>
      </c>
      <c r="C159" s="522"/>
      <c r="D159" s="525"/>
      <c r="E159" s="526"/>
      <c r="F159" s="526"/>
      <c r="G159" s="527"/>
      <c r="H159" s="664"/>
      <c r="I159" s="665"/>
      <c r="J159" s="665"/>
      <c r="K159" s="665"/>
      <c r="L159" s="665"/>
      <c r="M159" s="665"/>
      <c r="N159" s="666"/>
      <c r="O159" s="71"/>
      <c r="P159" s="268"/>
      <c r="Q159" s="662"/>
      <c r="R159" s="662"/>
      <c r="S159" s="662"/>
      <c r="T159" s="662"/>
      <c r="U159" s="662"/>
      <c r="V159" s="662"/>
      <c r="W159" s="662"/>
      <c r="X159" s="663"/>
      <c r="Y159" s="71"/>
      <c r="Z159" s="71"/>
      <c r="AA159" s="71" t="b">
        <f t="shared" si="1"/>
        <v>0</v>
      </c>
      <c r="AB159" s="71" t="b">
        <f t="shared" si="2"/>
        <v>0</v>
      </c>
      <c r="AH159" s="62" t="b">
        <f t="shared" si="3"/>
        <v>0</v>
      </c>
    </row>
    <row r="160" spans="1:34" ht="42.75" customHeight="1" x14ac:dyDescent="0.2">
      <c r="A160" s="187"/>
      <c r="B160" s="521" t="s">
        <v>612</v>
      </c>
      <c r="C160" s="522"/>
      <c r="D160" s="525"/>
      <c r="E160" s="526"/>
      <c r="F160" s="526"/>
      <c r="G160" s="527"/>
      <c r="H160" s="664"/>
      <c r="I160" s="665"/>
      <c r="J160" s="665"/>
      <c r="K160" s="665"/>
      <c r="L160" s="665"/>
      <c r="M160" s="665"/>
      <c r="N160" s="666"/>
      <c r="O160" s="71"/>
      <c r="P160" s="268"/>
      <c r="Q160" s="662"/>
      <c r="R160" s="662"/>
      <c r="S160" s="662"/>
      <c r="T160" s="662"/>
      <c r="U160" s="662"/>
      <c r="V160" s="662"/>
      <c r="W160" s="662"/>
      <c r="X160" s="663"/>
      <c r="Y160" s="71"/>
      <c r="Z160" s="71"/>
      <c r="AA160" s="71" t="b">
        <f t="shared" si="1"/>
        <v>0</v>
      </c>
      <c r="AB160" s="71" t="b">
        <f t="shared" si="2"/>
        <v>0</v>
      </c>
      <c r="AH160" s="62" t="b">
        <f t="shared" si="3"/>
        <v>0</v>
      </c>
    </row>
    <row r="161" spans="1:34" ht="42.75" customHeight="1" x14ac:dyDescent="0.2">
      <c r="A161" s="187"/>
      <c r="B161" s="521" t="s">
        <v>612</v>
      </c>
      <c r="C161" s="522"/>
      <c r="D161" s="525"/>
      <c r="E161" s="526"/>
      <c r="F161" s="526"/>
      <c r="G161" s="527"/>
      <c r="H161" s="664"/>
      <c r="I161" s="665"/>
      <c r="J161" s="665"/>
      <c r="K161" s="665"/>
      <c r="L161" s="665"/>
      <c r="M161" s="665"/>
      <c r="N161" s="666"/>
      <c r="O161" s="71"/>
      <c r="P161" s="268"/>
      <c r="Q161" s="662"/>
      <c r="R161" s="662"/>
      <c r="S161" s="662"/>
      <c r="T161" s="662"/>
      <c r="U161" s="662"/>
      <c r="V161" s="662"/>
      <c r="W161" s="662"/>
      <c r="X161" s="663"/>
      <c r="Y161" s="71"/>
      <c r="Z161" s="71"/>
      <c r="AA161" s="71" t="b">
        <f t="shared" si="1"/>
        <v>0</v>
      </c>
      <c r="AB161" s="71" t="b">
        <f t="shared" si="2"/>
        <v>0</v>
      </c>
      <c r="AH161" s="62" t="b">
        <f t="shared" si="3"/>
        <v>0</v>
      </c>
    </row>
    <row r="162" spans="1:34" ht="34.5" customHeight="1" x14ac:dyDescent="0.2">
      <c r="A162" s="187"/>
      <c r="B162" s="196"/>
      <c r="C162" s="196"/>
      <c r="D162" s="198"/>
      <c r="E162" s="196"/>
      <c r="F162" s="196"/>
      <c r="G162" s="270"/>
      <c r="H162" s="447"/>
      <c r="I162" s="448"/>
      <c r="J162" s="448"/>
      <c r="K162" s="448"/>
      <c r="L162" s="448"/>
      <c r="M162" s="448"/>
      <c r="N162" s="448"/>
      <c r="P162" s="30"/>
      <c r="X162" s="65"/>
      <c r="Y162" s="66"/>
      <c r="Z162" s="34"/>
      <c r="AA162" s="34"/>
    </row>
    <row r="163" spans="1:34" ht="29.25" customHeight="1" x14ac:dyDescent="0.2">
      <c r="A163" s="187"/>
      <c r="B163" s="196"/>
      <c r="C163" s="196"/>
      <c r="D163" s="198"/>
      <c r="E163" s="196"/>
      <c r="F163" s="196"/>
      <c r="G163" s="10"/>
      <c r="H163" s="198"/>
      <c r="I163" s="198"/>
      <c r="J163" s="198"/>
      <c r="K163" s="198"/>
      <c r="L163" s="198"/>
      <c r="M163" s="198"/>
      <c r="N163" s="198"/>
      <c r="P163" s="45"/>
      <c r="X163" s="65"/>
      <c r="Y163" s="66"/>
      <c r="Z163" s="34"/>
      <c r="AA163" s="34"/>
    </row>
    <row r="164" spans="1:34" ht="12.75" customHeight="1" x14ac:dyDescent="0.2">
      <c r="A164" s="187"/>
      <c r="B164" s="196"/>
      <c r="C164" s="196"/>
      <c r="D164" s="198"/>
      <c r="E164" s="196"/>
      <c r="F164" s="196"/>
      <c r="G164" s="10"/>
      <c r="H164" s="198"/>
      <c r="I164" s="198"/>
      <c r="J164" s="198"/>
      <c r="K164" s="198"/>
      <c r="L164" s="198"/>
      <c r="M164" s="198"/>
      <c r="N164" s="198"/>
      <c r="P164" s="30"/>
      <c r="X164" s="65"/>
      <c r="Y164" s="66"/>
      <c r="Z164" s="34"/>
      <c r="AA164" s="34"/>
    </row>
    <row r="165" spans="1:34" ht="15.75" customHeight="1" x14ac:dyDescent="0.2">
      <c r="A165" s="232"/>
      <c r="B165" s="667" t="s">
        <v>290</v>
      </c>
      <c r="C165" s="667"/>
      <c r="D165" s="667"/>
      <c r="E165" s="667"/>
      <c r="F165" s="196"/>
      <c r="G165" s="10"/>
      <c r="H165" s="198"/>
      <c r="I165" s="198"/>
      <c r="J165" s="198"/>
      <c r="K165" s="198"/>
      <c r="L165" s="198"/>
      <c r="M165" s="198"/>
      <c r="N165" s="198"/>
      <c r="P165" s="30"/>
      <c r="X165" s="65"/>
      <c r="Y165" s="66"/>
      <c r="Z165" s="34"/>
      <c r="AA165" s="34"/>
    </row>
    <row r="166" spans="1:34" ht="99" customHeight="1" x14ac:dyDescent="0.2">
      <c r="A166" s="187"/>
      <c r="B166" s="673" t="s">
        <v>615</v>
      </c>
      <c r="C166" s="742"/>
      <c r="D166" s="673" t="s">
        <v>550</v>
      </c>
      <c r="E166" s="674"/>
      <c r="F166" s="674"/>
      <c r="G166" s="742"/>
      <c r="H166" s="504" t="s">
        <v>117</v>
      </c>
      <c r="I166" s="677"/>
      <c r="J166" s="677"/>
      <c r="K166" s="743"/>
      <c r="L166" s="273" t="str">
        <f>IF(TillDelVal=1,"","Ange poäng-värde
")</f>
        <v xml:space="preserve">Ange poäng-värde
</v>
      </c>
      <c r="M166" s="673" t="str">
        <f>IF(TillDelVal=1,"","Ange prisavdrag från totalpriset (kr)
")</f>
        <v xml:space="preserve">Ange prisavdrag från totalpriset (kr)
</v>
      </c>
      <c r="N166" s="742"/>
      <c r="P166" s="72" t="s">
        <v>158</v>
      </c>
      <c r="Q166" s="680" t="s">
        <v>58</v>
      </c>
      <c r="R166" s="744"/>
      <c r="S166" s="744"/>
      <c r="T166" s="744"/>
      <c r="U166" s="744"/>
      <c r="V166" s="744"/>
      <c r="W166" s="744"/>
      <c r="X166" s="745"/>
      <c r="Y166" s="108"/>
      <c r="Z166" s="107"/>
      <c r="AA166" s="109"/>
      <c r="AB166" s="109"/>
    </row>
    <row r="167" spans="1:34" ht="42.75" customHeight="1" x14ac:dyDescent="0.2">
      <c r="A167" s="187"/>
      <c r="B167" s="684" t="s">
        <v>612</v>
      </c>
      <c r="C167" s="692"/>
      <c r="D167" s="525"/>
      <c r="E167" s="526"/>
      <c r="F167" s="526"/>
      <c r="G167" s="527"/>
      <c r="H167" s="684"/>
      <c r="I167" s="685"/>
      <c r="J167" s="685"/>
      <c r="K167" s="692"/>
      <c r="L167" s="274"/>
      <c r="M167" s="746"/>
      <c r="N167" s="747"/>
      <c r="O167" s="71"/>
      <c r="P167" s="222"/>
      <c r="Q167" s="689"/>
      <c r="R167" s="748"/>
      <c r="S167" s="748"/>
      <c r="T167" s="748"/>
      <c r="U167" s="748"/>
      <c r="V167" s="748"/>
      <c r="W167" s="748"/>
      <c r="X167" s="749"/>
      <c r="Y167" s="71"/>
      <c r="Z167" s="71" t="b">
        <f>OR(LEFT(B167,4)="Välj",B167="")</f>
        <v>1</v>
      </c>
      <c r="AA167" s="71" t="b">
        <f>IF(AND($Z167=FALSE,OR(L167&lt;&gt;"",M167&lt;&gt;"")),FALSE,IF(OR(B167="",LEFT(B167,4)="Välj"),FALSE,TRUE))</f>
        <v>0</v>
      </c>
      <c r="AB167" s="71" t="b">
        <f t="shared" ref="AB167:AB191" si="4">IF(P167&lt;&gt;"",TRUE,FALSE)</f>
        <v>0</v>
      </c>
      <c r="AH167" s="62" t="b">
        <f t="shared" ref="AH167:AH191" si="5">IF(AND(AA167=TRUE,AB167=TRUE),FALSE,IF(AND(AA167=FALSE,AB167=FALSE),FALSE,TRUE))</f>
        <v>0</v>
      </c>
    </row>
    <row r="168" spans="1:34" ht="42.75" customHeight="1" x14ac:dyDescent="0.2">
      <c r="A168" s="187"/>
      <c r="B168" s="684" t="s">
        <v>612</v>
      </c>
      <c r="C168" s="692"/>
      <c r="D168" s="525"/>
      <c r="E168" s="526"/>
      <c r="F168" s="526"/>
      <c r="G168" s="527"/>
      <c r="H168" s="684"/>
      <c r="I168" s="685"/>
      <c r="J168" s="685"/>
      <c r="K168" s="692"/>
      <c r="L168" s="274"/>
      <c r="M168" s="746"/>
      <c r="N168" s="747"/>
      <c r="O168" s="71"/>
      <c r="P168" s="222"/>
      <c r="Q168" s="689"/>
      <c r="R168" s="748"/>
      <c r="S168" s="748"/>
      <c r="T168" s="748"/>
      <c r="U168" s="748"/>
      <c r="V168" s="748"/>
      <c r="W168" s="748"/>
      <c r="X168" s="749"/>
      <c r="Y168" s="71"/>
      <c r="Z168" s="71" t="b">
        <f t="shared" ref="Z168:Z191" si="6">OR(LEFT(B168,4)="Välj",B168="")</f>
        <v>1</v>
      </c>
      <c r="AA168" s="71" t="b">
        <f t="shared" ref="AA168:AA191" si="7">IF(AND($Z168=FALSE,OR(L168&lt;&gt;"",M168&lt;&gt;"")),FALSE,IF(OR(B168="",LEFT(B168,4)="Välj"),FALSE,TRUE))</f>
        <v>0</v>
      </c>
      <c r="AB168" s="71" t="b">
        <f t="shared" si="4"/>
        <v>0</v>
      </c>
      <c r="AH168" s="62" t="b">
        <f t="shared" si="5"/>
        <v>0</v>
      </c>
    </row>
    <row r="169" spans="1:34" ht="42.75" customHeight="1" x14ac:dyDescent="0.2">
      <c r="A169" s="187"/>
      <c r="B169" s="684" t="s">
        <v>612</v>
      </c>
      <c r="C169" s="692"/>
      <c r="D169" s="525"/>
      <c r="E169" s="526"/>
      <c r="F169" s="526"/>
      <c r="G169" s="527"/>
      <c r="H169" s="684"/>
      <c r="I169" s="685"/>
      <c r="J169" s="685"/>
      <c r="K169" s="692"/>
      <c r="L169" s="274"/>
      <c r="M169" s="746"/>
      <c r="N169" s="747"/>
      <c r="O169" s="71"/>
      <c r="P169" s="222"/>
      <c r="Q169" s="689"/>
      <c r="R169" s="748"/>
      <c r="S169" s="748"/>
      <c r="T169" s="748"/>
      <c r="U169" s="748"/>
      <c r="V169" s="748"/>
      <c r="W169" s="748"/>
      <c r="X169" s="749"/>
      <c r="Y169" s="71"/>
      <c r="Z169" s="71" t="b">
        <f t="shared" si="6"/>
        <v>1</v>
      </c>
      <c r="AA169" s="71" t="b">
        <f t="shared" si="7"/>
        <v>0</v>
      </c>
      <c r="AB169" s="71" t="b">
        <f t="shared" si="4"/>
        <v>0</v>
      </c>
      <c r="AH169" s="62" t="b">
        <f t="shared" si="5"/>
        <v>0</v>
      </c>
    </row>
    <row r="170" spans="1:34" ht="42.75" customHeight="1" x14ac:dyDescent="0.2">
      <c r="A170" s="187"/>
      <c r="B170" s="684" t="s">
        <v>612</v>
      </c>
      <c r="C170" s="692"/>
      <c r="D170" s="525"/>
      <c r="E170" s="526"/>
      <c r="F170" s="526"/>
      <c r="G170" s="527"/>
      <c r="H170" s="684"/>
      <c r="I170" s="685"/>
      <c r="J170" s="685"/>
      <c r="K170" s="692"/>
      <c r="L170" s="274"/>
      <c r="M170" s="746"/>
      <c r="N170" s="747"/>
      <c r="O170" s="71"/>
      <c r="P170" s="222"/>
      <c r="Q170" s="689"/>
      <c r="R170" s="748"/>
      <c r="S170" s="748"/>
      <c r="T170" s="748"/>
      <c r="U170" s="748"/>
      <c r="V170" s="748"/>
      <c r="W170" s="748"/>
      <c r="X170" s="749"/>
      <c r="Y170" s="71"/>
      <c r="Z170" s="71" t="b">
        <f t="shared" si="6"/>
        <v>1</v>
      </c>
      <c r="AA170" s="71" t="b">
        <f t="shared" si="7"/>
        <v>0</v>
      </c>
      <c r="AB170" s="71" t="b">
        <f t="shared" si="4"/>
        <v>0</v>
      </c>
      <c r="AH170" s="62" t="b">
        <f t="shared" si="5"/>
        <v>0</v>
      </c>
    </row>
    <row r="171" spans="1:34" ht="42.75" customHeight="1" x14ac:dyDescent="0.2">
      <c r="A171" s="187"/>
      <c r="B171" s="684" t="s">
        <v>612</v>
      </c>
      <c r="C171" s="692"/>
      <c r="D171" s="525"/>
      <c r="E171" s="526"/>
      <c r="F171" s="526"/>
      <c r="G171" s="527"/>
      <c r="H171" s="684"/>
      <c r="I171" s="685"/>
      <c r="J171" s="685"/>
      <c r="K171" s="692"/>
      <c r="L171" s="274"/>
      <c r="M171" s="746"/>
      <c r="N171" s="747"/>
      <c r="O171" s="71"/>
      <c r="P171" s="222"/>
      <c r="Q171" s="689"/>
      <c r="R171" s="748"/>
      <c r="S171" s="748"/>
      <c r="T171" s="748"/>
      <c r="U171" s="748"/>
      <c r="V171" s="748"/>
      <c r="W171" s="748"/>
      <c r="X171" s="749"/>
      <c r="Y171" s="71"/>
      <c r="Z171" s="71" t="b">
        <f t="shared" si="6"/>
        <v>1</v>
      </c>
      <c r="AA171" s="71" t="b">
        <f t="shared" si="7"/>
        <v>0</v>
      </c>
      <c r="AB171" s="71" t="b">
        <f t="shared" si="4"/>
        <v>0</v>
      </c>
      <c r="AH171" s="62" t="b">
        <f t="shared" si="5"/>
        <v>0</v>
      </c>
    </row>
    <row r="172" spans="1:34" ht="42.75" customHeight="1" x14ac:dyDescent="0.2">
      <c r="A172" s="187"/>
      <c r="B172" s="684" t="s">
        <v>612</v>
      </c>
      <c r="C172" s="692"/>
      <c r="D172" s="525"/>
      <c r="E172" s="526"/>
      <c r="F172" s="526"/>
      <c r="G172" s="527"/>
      <c r="H172" s="684"/>
      <c r="I172" s="685"/>
      <c r="J172" s="685"/>
      <c r="K172" s="692"/>
      <c r="L172" s="274"/>
      <c r="M172" s="746"/>
      <c r="N172" s="747"/>
      <c r="O172" s="71"/>
      <c r="P172" s="222"/>
      <c r="Q172" s="689"/>
      <c r="R172" s="748"/>
      <c r="S172" s="748"/>
      <c r="T172" s="748"/>
      <c r="U172" s="748"/>
      <c r="V172" s="748"/>
      <c r="W172" s="748"/>
      <c r="X172" s="749"/>
      <c r="Y172" s="71"/>
      <c r="Z172" s="71" t="b">
        <f t="shared" si="6"/>
        <v>1</v>
      </c>
      <c r="AA172" s="71" t="b">
        <f t="shared" si="7"/>
        <v>0</v>
      </c>
      <c r="AB172" s="71" t="b">
        <f t="shared" si="4"/>
        <v>0</v>
      </c>
      <c r="AH172" s="62" t="b">
        <f t="shared" si="5"/>
        <v>0</v>
      </c>
    </row>
    <row r="173" spans="1:34" ht="42.75" customHeight="1" x14ac:dyDescent="0.2">
      <c r="A173" s="187"/>
      <c r="B173" s="684" t="s">
        <v>612</v>
      </c>
      <c r="C173" s="692"/>
      <c r="D173" s="525"/>
      <c r="E173" s="526"/>
      <c r="F173" s="526"/>
      <c r="G173" s="527"/>
      <c r="H173" s="684"/>
      <c r="I173" s="685"/>
      <c r="J173" s="685"/>
      <c r="K173" s="692"/>
      <c r="L173" s="274"/>
      <c r="M173" s="746"/>
      <c r="N173" s="747"/>
      <c r="O173" s="210"/>
      <c r="P173" s="222"/>
      <c r="Q173" s="689"/>
      <c r="R173" s="748"/>
      <c r="S173" s="748"/>
      <c r="T173" s="748"/>
      <c r="U173" s="748"/>
      <c r="V173" s="748"/>
      <c r="W173" s="748"/>
      <c r="X173" s="749"/>
      <c r="Y173" s="71"/>
      <c r="Z173" s="71" t="b">
        <f t="shared" si="6"/>
        <v>1</v>
      </c>
      <c r="AA173" s="71" t="b">
        <f t="shared" si="7"/>
        <v>0</v>
      </c>
      <c r="AB173" s="71" t="b">
        <f t="shared" si="4"/>
        <v>0</v>
      </c>
      <c r="AH173" s="62" t="b">
        <f t="shared" si="5"/>
        <v>0</v>
      </c>
    </row>
    <row r="174" spans="1:34" ht="42.75" customHeight="1" x14ac:dyDescent="0.2">
      <c r="A174" s="187"/>
      <c r="B174" s="684" t="s">
        <v>612</v>
      </c>
      <c r="C174" s="692"/>
      <c r="D174" s="525"/>
      <c r="E174" s="526"/>
      <c r="F174" s="526"/>
      <c r="G174" s="527"/>
      <c r="H174" s="684"/>
      <c r="I174" s="685"/>
      <c r="J174" s="685"/>
      <c r="K174" s="692"/>
      <c r="L174" s="274"/>
      <c r="M174" s="746"/>
      <c r="N174" s="747"/>
      <c r="O174" s="71"/>
      <c r="P174" s="222"/>
      <c r="Q174" s="689"/>
      <c r="R174" s="748"/>
      <c r="S174" s="748"/>
      <c r="T174" s="748"/>
      <c r="U174" s="748"/>
      <c r="V174" s="748"/>
      <c r="W174" s="748"/>
      <c r="X174" s="749"/>
      <c r="Y174" s="71"/>
      <c r="Z174" s="71" t="b">
        <f t="shared" si="6"/>
        <v>1</v>
      </c>
      <c r="AA174" s="71" t="b">
        <f t="shared" si="7"/>
        <v>0</v>
      </c>
      <c r="AB174" s="71" t="b">
        <f t="shared" si="4"/>
        <v>0</v>
      </c>
      <c r="AH174" s="62" t="b">
        <f t="shared" si="5"/>
        <v>0</v>
      </c>
    </row>
    <row r="175" spans="1:34" ht="42.75" customHeight="1" x14ac:dyDescent="0.2">
      <c r="A175" s="187"/>
      <c r="B175" s="684" t="s">
        <v>612</v>
      </c>
      <c r="C175" s="692"/>
      <c r="D175" s="525"/>
      <c r="E175" s="526"/>
      <c r="F175" s="526"/>
      <c r="G175" s="527"/>
      <c r="H175" s="684"/>
      <c r="I175" s="685"/>
      <c r="J175" s="685"/>
      <c r="K175" s="692"/>
      <c r="L175" s="274"/>
      <c r="M175" s="746"/>
      <c r="N175" s="747"/>
      <c r="O175" s="71"/>
      <c r="P175" s="222"/>
      <c r="Q175" s="689"/>
      <c r="R175" s="748"/>
      <c r="S175" s="748"/>
      <c r="T175" s="748"/>
      <c r="U175" s="748"/>
      <c r="V175" s="748"/>
      <c r="W175" s="748"/>
      <c r="X175" s="749"/>
      <c r="Y175" s="71"/>
      <c r="Z175" s="71" t="b">
        <f t="shared" si="6"/>
        <v>1</v>
      </c>
      <c r="AA175" s="71" t="b">
        <f t="shared" si="7"/>
        <v>0</v>
      </c>
      <c r="AB175" s="71" t="b">
        <f t="shared" si="4"/>
        <v>0</v>
      </c>
      <c r="AH175" s="62" t="b">
        <f t="shared" si="5"/>
        <v>0</v>
      </c>
    </row>
    <row r="176" spans="1:34" ht="42.75" customHeight="1" x14ac:dyDescent="0.2">
      <c r="A176" s="187"/>
      <c r="B176" s="684" t="s">
        <v>612</v>
      </c>
      <c r="C176" s="692"/>
      <c r="D176" s="525"/>
      <c r="E176" s="526"/>
      <c r="F176" s="526"/>
      <c r="G176" s="527"/>
      <c r="H176" s="684"/>
      <c r="I176" s="685"/>
      <c r="J176" s="685"/>
      <c r="K176" s="692"/>
      <c r="L176" s="274"/>
      <c r="M176" s="746"/>
      <c r="N176" s="747"/>
      <c r="O176" s="71"/>
      <c r="P176" s="222"/>
      <c r="Q176" s="689"/>
      <c r="R176" s="748"/>
      <c r="S176" s="748"/>
      <c r="T176" s="748"/>
      <c r="U176" s="748"/>
      <c r="V176" s="748"/>
      <c r="W176" s="748"/>
      <c r="X176" s="749"/>
      <c r="Y176" s="71"/>
      <c r="Z176" s="71" t="b">
        <f t="shared" si="6"/>
        <v>1</v>
      </c>
      <c r="AA176" s="71" t="b">
        <f t="shared" si="7"/>
        <v>0</v>
      </c>
      <c r="AB176" s="71" t="b">
        <f t="shared" si="4"/>
        <v>0</v>
      </c>
      <c r="AH176" s="62" t="b">
        <f t="shared" si="5"/>
        <v>0</v>
      </c>
    </row>
    <row r="177" spans="1:34" ht="42.75" customHeight="1" x14ac:dyDescent="0.2">
      <c r="A177" s="187"/>
      <c r="B177" s="684" t="s">
        <v>612</v>
      </c>
      <c r="C177" s="692"/>
      <c r="D177" s="525"/>
      <c r="E177" s="526"/>
      <c r="F177" s="526"/>
      <c r="G177" s="527"/>
      <c r="H177" s="684"/>
      <c r="I177" s="685"/>
      <c r="J177" s="685"/>
      <c r="K177" s="692"/>
      <c r="L177" s="274"/>
      <c r="M177" s="746"/>
      <c r="N177" s="747"/>
      <c r="O177" s="71"/>
      <c r="P177" s="222"/>
      <c r="Q177" s="689"/>
      <c r="R177" s="748"/>
      <c r="S177" s="748"/>
      <c r="T177" s="748"/>
      <c r="U177" s="748"/>
      <c r="V177" s="748"/>
      <c r="W177" s="748"/>
      <c r="X177" s="749"/>
      <c r="Y177" s="71"/>
      <c r="Z177" s="71" t="b">
        <f t="shared" si="6"/>
        <v>1</v>
      </c>
      <c r="AA177" s="71" t="b">
        <f t="shared" si="7"/>
        <v>0</v>
      </c>
      <c r="AB177" s="71" t="b">
        <f t="shared" si="4"/>
        <v>0</v>
      </c>
      <c r="AH177" s="62" t="b">
        <f t="shared" si="5"/>
        <v>0</v>
      </c>
    </row>
    <row r="178" spans="1:34" ht="42.75" customHeight="1" x14ac:dyDescent="0.2">
      <c r="A178" s="187"/>
      <c r="B178" s="684" t="s">
        <v>612</v>
      </c>
      <c r="C178" s="692"/>
      <c r="D178" s="525"/>
      <c r="E178" s="526"/>
      <c r="F178" s="526"/>
      <c r="G178" s="527"/>
      <c r="H178" s="684"/>
      <c r="I178" s="685"/>
      <c r="J178" s="685"/>
      <c r="K178" s="692"/>
      <c r="L178" s="274"/>
      <c r="M178" s="746"/>
      <c r="N178" s="747"/>
      <c r="O178" s="71"/>
      <c r="P178" s="222"/>
      <c r="Q178" s="689"/>
      <c r="R178" s="748"/>
      <c r="S178" s="748"/>
      <c r="T178" s="748"/>
      <c r="U178" s="748"/>
      <c r="V178" s="748"/>
      <c r="W178" s="748"/>
      <c r="X178" s="749"/>
      <c r="Y178" s="71"/>
      <c r="Z178" s="71" t="b">
        <f t="shared" si="6"/>
        <v>1</v>
      </c>
      <c r="AA178" s="71" t="b">
        <f t="shared" si="7"/>
        <v>0</v>
      </c>
      <c r="AB178" s="71" t="b">
        <f t="shared" si="4"/>
        <v>0</v>
      </c>
      <c r="AH178" s="62" t="b">
        <f t="shared" si="5"/>
        <v>0</v>
      </c>
    </row>
    <row r="179" spans="1:34" ht="42.75" customHeight="1" x14ac:dyDescent="0.2">
      <c r="A179" s="187"/>
      <c r="B179" s="684" t="s">
        <v>612</v>
      </c>
      <c r="C179" s="692"/>
      <c r="D179" s="525"/>
      <c r="E179" s="526"/>
      <c r="F179" s="526"/>
      <c r="G179" s="527"/>
      <c r="H179" s="684"/>
      <c r="I179" s="685"/>
      <c r="J179" s="685"/>
      <c r="K179" s="692"/>
      <c r="L179" s="274"/>
      <c r="M179" s="746"/>
      <c r="N179" s="747"/>
      <c r="O179" s="71"/>
      <c r="P179" s="222"/>
      <c r="Q179" s="689"/>
      <c r="R179" s="748"/>
      <c r="S179" s="748"/>
      <c r="T179" s="748"/>
      <c r="U179" s="748"/>
      <c r="V179" s="748"/>
      <c r="W179" s="748"/>
      <c r="X179" s="749"/>
      <c r="Y179" s="71"/>
      <c r="Z179" s="71" t="b">
        <f t="shared" si="6"/>
        <v>1</v>
      </c>
      <c r="AA179" s="71" t="b">
        <f t="shared" si="7"/>
        <v>0</v>
      </c>
      <c r="AB179" s="71" t="b">
        <f t="shared" si="4"/>
        <v>0</v>
      </c>
      <c r="AH179" s="62" t="b">
        <f t="shared" si="5"/>
        <v>0</v>
      </c>
    </row>
    <row r="180" spans="1:34" ht="42.75" customHeight="1" x14ac:dyDescent="0.2">
      <c r="A180" s="187"/>
      <c r="B180" s="684" t="s">
        <v>612</v>
      </c>
      <c r="C180" s="692"/>
      <c r="D180" s="525"/>
      <c r="E180" s="526"/>
      <c r="F180" s="526"/>
      <c r="G180" s="527"/>
      <c r="H180" s="684"/>
      <c r="I180" s="685"/>
      <c r="J180" s="685"/>
      <c r="K180" s="692"/>
      <c r="L180" s="274"/>
      <c r="M180" s="746"/>
      <c r="N180" s="747"/>
      <c r="O180" s="71"/>
      <c r="P180" s="222"/>
      <c r="Q180" s="689"/>
      <c r="R180" s="748"/>
      <c r="S180" s="748"/>
      <c r="T180" s="748"/>
      <c r="U180" s="748"/>
      <c r="V180" s="748"/>
      <c r="W180" s="748"/>
      <c r="X180" s="749"/>
      <c r="Y180" s="71"/>
      <c r="Z180" s="71" t="b">
        <f t="shared" si="6"/>
        <v>1</v>
      </c>
      <c r="AA180" s="71" t="b">
        <f t="shared" si="7"/>
        <v>0</v>
      </c>
      <c r="AB180" s="71" t="b">
        <f t="shared" si="4"/>
        <v>0</v>
      </c>
      <c r="AH180" s="62" t="b">
        <f t="shared" si="5"/>
        <v>0</v>
      </c>
    </row>
    <row r="181" spans="1:34" ht="42.75" customHeight="1" x14ac:dyDescent="0.2">
      <c r="A181" s="187"/>
      <c r="B181" s="684" t="s">
        <v>612</v>
      </c>
      <c r="C181" s="692"/>
      <c r="D181" s="525"/>
      <c r="E181" s="526"/>
      <c r="F181" s="526"/>
      <c r="G181" s="527"/>
      <c r="H181" s="684"/>
      <c r="I181" s="685"/>
      <c r="J181" s="685"/>
      <c r="K181" s="692"/>
      <c r="L181" s="274"/>
      <c r="M181" s="746"/>
      <c r="N181" s="747"/>
      <c r="O181" s="71"/>
      <c r="P181" s="222"/>
      <c r="Q181" s="689"/>
      <c r="R181" s="748"/>
      <c r="S181" s="748"/>
      <c r="T181" s="748"/>
      <c r="U181" s="748"/>
      <c r="V181" s="748"/>
      <c r="W181" s="748"/>
      <c r="X181" s="749"/>
      <c r="Y181" s="71"/>
      <c r="Z181" s="71" t="b">
        <f t="shared" si="6"/>
        <v>1</v>
      </c>
      <c r="AA181" s="71" t="b">
        <f t="shared" si="7"/>
        <v>0</v>
      </c>
      <c r="AB181" s="71" t="b">
        <f t="shared" si="4"/>
        <v>0</v>
      </c>
      <c r="AH181" s="62" t="b">
        <f t="shared" si="5"/>
        <v>0</v>
      </c>
    </row>
    <row r="182" spans="1:34" ht="42.75" customHeight="1" x14ac:dyDescent="0.2">
      <c r="A182" s="187"/>
      <c r="B182" s="684" t="s">
        <v>612</v>
      </c>
      <c r="C182" s="692"/>
      <c r="D182" s="525"/>
      <c r="E182" s="526"/>
      <c r="F182" s="526"/>
      <c r="G182" s="527"/>
      <c r="H182" s="684"/>
      <c r="I182" s="685"/>
      <c r="J182" s="685"/>
      <c r="K182" s="692"/>
      <c r="L182" s="274"/>
      <c r="M182" s="746"/>
      <c r="N182" s="747"/>
      <c r="O182" s="71"/>
      <c r="P182" s="222"/>
      <c r="Q182" s="689"/>
      <c r="R182" s="748"/>
      <c r="S182" s="748"/>
      <c r="T182" s="748"/>
      <c r="U182" s="748"/>
      <c r="V182" s="748"/>
      <c r="W182" s="748"/>
      <c r="X182" s="749"/>
      <c r="Y182" s="71"/>
      <c r="Z182" s="71" t="b">
        <f t="shared" si="6"/>
        <v>1</v>
      </c>
      <c r="AA182" s="71" t="b">
        <f t="shared" si="7"/>
        <v>0</v>
      </c>
      <c r="AB182" s="71" t="b">
        <f t="shared" si="4"/>
        <v>0</v>
      </c>
      <c r="AH182" s="62" t="b">
        <f t="shared" si="5"/>
        <v>0</v>
      </c>
    </row>
    <row r="183" spans="1:34" ht="42.75" customHeight="1" x14ac:dyDescent="0.2">
      <c r="A183" s="187"/>
      <c r="B183" s="684" t="s">
        <v>612</v>
      </c>
      <c r="C183" s="692"/>
      <c r="D183" s="525"/>
      <c r="E183" s="526"/>
      <c r="F183" s="526"/>
      <c r="G183" s="527"/>
      <c r="H183" s="684"/>
      <c r="I183" s="685"/>
      <c r="J183" s="685"/>
      <c r="K183" s="692"/>
      <c r="L183" s="274"/>
      <c r="M183" s="746"/>
      <c r="N183" s="747"/>
      <c r="O183" s="210"/>
      <c r="P183" s="222"/>
      <c r="Q183" s="689"/>
      <c r="R183" s="748"/>
      <c r="S183" s="748"/>
      <c r="T183" s="748"/>
      <c r="U183" s="748"/>
      <c r="V183" s="748"/>
      <c r="W183" s="748"/>
      <c r="X183" s="749"/>
      <c r="Y183" s="71"/>
      <c r="Z183" s="71" t="b">
        <f t="shared" si="6"/>
        <v>1</v>
      </c>
      <c r="AA183" s="71" t="b">
        <f t="shared" si="7"/>
        <v>0</v>
      </c>
      <c r="AB183" s="71" t="b">
        <f t="shared" si="4"/>
        <v>0</v>
      </c>
      <c r="AH183" s="62" t="b">
        <f t="shared" si="5"/>
        <v>0</v>
      </c>
    </row>
    <row r="184" spans="1:34" ht="42.75" customHeight="1" x14ac:dyDescent="0.2">
      <c r="A184" s="187"/>
      <c r="B184" s="684" t="s">
        <v>612</v>
      </c>
      <c r="C184" s="692"/>
      <c r="D184" s="525"/>
      <c r="E184" s="526"/>
      <c r="F184" s="526"/>
      <c r="G184" s="527"/>
      <c r="H184" s="684"/>
      <c r="I184" s="685"/>
      <c r="J184" s="685"/>
      <c r="K184" s="692"/>
      <c r="L184" s="274"/>
      <c r="M184" s="746"/>
      <c r="N184" s="747"/>
      <c r="O184" s="71"/>
      <c r="P184" s="222"/>
      <c r="Q184" s="689"/>
      <c r="R184" s="748"/>
      <c r="S184" s="748"/>
      <c r="T184" s="748"/>
      <c r="U184" s="748"/>
      <c r="V184" s="748"/>
      <c r="W184" s="748"/>
      <c r="X184" s="749"/>
      <c r="Y184" s="71"/>
      <c r="Z184" s="71" t="b">
        <f t="shared" si="6"/>
        <v>1</v>
      </c>
      <c r="AA184" s="71" t="b">
        <f t="shared" si="7"/>
        <v>0</v>
      </c>
      <c r="AB184" s="71" t="b">
        <f t="shared" si="4"/>
        <v>0</v>
      </c>
      <c r="AH184" s="62" t="b">
        <f t="shared" si="5"/>
        <v>0</v>
      </c>
    </row>
    <row r="185" spans="1:34" ht="42.75" customHeight="1" x14ac:dyDescent="0.2">
      <c r="A185" s="187"/>
      <c r="B185" s="684" t="s">
        <v>612</v>
      </c>
      <c r="C185" s="692"/>
      <c r="D185" s="525"/>
      <c r="E185" s="526"/>
      <c r="F185" s="526"/>
      <c r="G185" s="527"/>
      <c r="H185" s="684"/>
      <c r="I185" s="685"/>
      <c r="J185" s="685"/>
      <c r="K185" s="692"/>
      <c r="L185" s="274"/>
      <c r="M185" s="746"/>
      <c r="N185" s="747"/>
      <c r="O185" s="71"/>
      <c r="P185" s="222"/>
      <c r="Q185" s="689"/>
      <c r="R185" s="748"/>
      <c r="S185" s="748"/>
      <c r="T185" s="748"/>
      <c r="U185" s="748"/>
      <c r="V185" s="748"/>
      <c r="W185" s="748"/>
      <c r="X185" s="749"/>
      <c r="Y185" s="71"/>
      <c r="Z185" s="71" t="b">
        <f t="shared" si="6"/>
        <v>1</v>
      </c>
      <c r="AA185" s="71" t="b">
        <f t="shared" si="7"/>
        <v>0</v>
      </c>
      <c r="AB185" s="71" t="b">
        <f t="shared" si="4"/>
        <v>0</v>
      </c>
      <c r="AH185" s="62" t="b">
        <f t="shared" si="5"/>
        <v>0</v>
      </c>
    </row>
    <row r="186" spans="1:34" ht="42.75" customHeight="1" x14ac:dyDescent="0.2">
      <c r="A186" s="187"/>
      <c r="B186" s="684" t="s">
        <v>612</v>
      </c>
      <c r="C186" s="692"/>
      <c r="D186" s="525"/>
      <c r="E186" s="526"/>
      <c r="F186" s="526"/>
      <c r="G186" s="527"/>
      <c r="H186" s="684"/>
      <c r="I186" s="685"/>
      <c r="J186" s="685"/>
      <c r="K186" s="692"/>
      <c r="L186" s="274"/>
      <c r="M186" s="746"/>
      <c r="N186" s="747"/>
      <c r="O186" s="71"/>
      <c r="P186" s="222"/>
      <c r="Q186" s="689"/>
      <c r="R186" s="748"/>
      <c r="S186" s="748"/>
      <c r="T186" s="748"/>
      <c r="U186" s="748"/>
      <c r="V186" s="748"/>
      <c r="W186" s="748"/>
      <c r="X186" s="749"/>
      <c r="Y186" s="71"/>
      <c r="Z186" s="71" t="b">
        <f t="shared" si="6"/>
        <v>1</v>
      </c>
      <c r="AA186" s="71" t="b">
        <f t="shared" si="7"/>
        <v>0</v>
      </c>
      <c r="AB186" s="71" t="b">
        <f t="shared" si="4"/>
        <v>0</v>
      </c>
      <c r="AH186" s="62" t="b">
        <f t="shared" si="5"/>
        <v>0</v>
      </c>
    </row>
    <row r="187" spans="1:34" ht="42.75" customHeight="1" x14ac:dyDescent="0.2">
      <c r="A187" s="187"/>
      <c r="B187" s="684" t="s">
        <v>612</v>
      </c>
      <c r="C187" s="692"/>
      <c r="D187" s="525"/>
      <c r="E187" s="526"/>
      <c r="F187" s="526"/>
      <c r="G187" s="527"/>
      <c r="H187" s="684"/>
      <c r="I187" s="685"/>
      <c r="J187" s="685"/>
      <c r="K187" s="692"/>
      <c r="L187" s="274"/>
      <c r="M187" s="746"/>
      <c r="N187" s="747"/>
      <c r="O187" s="71"/>
      <c r="P187" s="222"/>
      <c r="Q187" s="689"/>
      <c r="R187" s="748"/>
      <c r="S187" s="748"/>
      <c r="T187" s="748"/>
      <c r="U187" s="748"/>
      <c r="V187" s="748"/>
      <c r="W187" s="748"/>
      <c r="X187" s="749"/>
      <c r="Y187" s="71"/>
      <c r="Z187" s="71" t="b">
        <f t="shared" si="6"/>
        <v>1</v>
      </c>
      <c r="AA187" s="71" t="b">
        <f t="shared" si="7"/>
        <v>0</v>
      </c>
      <c r="AB187" s="71" t="b">
        <f t="shared" si="4"/>
        <v>0</v>
      </c>
      <c r="AH187" s="62" t="b">
        <f t="shared" si="5"/>
        <v>0</v>
      </c>
    </row>
    <row r="188" spans="1:34" ht="42.75" customHeight="1" x14ac:dyDescent="0.2">
      <c r="A188" s="187"/>
      <c r="B188" s="684" t="s">
        <v>612</v>
      </c>
      <c r="C188" s="692"/>
      <c r="D188" s="525"/>
      <c r="E188" s="526"/>
      <c r="F188" s="526"/>
      <c r="G188" s="527"/>
      <c r="H188" s="684"/>
      <c r="I188" s="685"/>
      <c r="J188" s="685"/>
      <c r="K188" s="692"/>
      <c r="L188" s="274"/>
      <c r="M188" s="746"/>
      <c r="N188" s="747"/>
      <c r="O188" s="71"/>
      <c r="P188" s="222"/>
      <c r="Q188" s="689"/>
      <c r="R188" s="748"/>
      <c r="S188" s="748"/>
      <c r="T188" s="748"/>
      <c r="U188" s="748"/>
      <c r="V188" s="748"/>
      <c r="W188" s="748"/>
      <c r="X188" s="749"/>
      <c r="Y188" s="71"/>
      <c r="Z188" s="71" t="b">
        <f t="shared" si="6"/>
        <v>1</v>
      </c>
      <c r="AA188" s="71" t="b">
        <f t="shared" si="7"/>
        <v>0</v>
      </c>
      <c r="AB188" s="71" t="b">
        <f t="shared" si="4"/>
        <v>0</v>
      </c>
      <c r="AH188" s="62" t="b">
        <f t="shared" si="5"/>
        <v>0</v>
      </c>
    </row>
    <row r="189" spans="1:34" ht="42.75" customHeight="1" x14ac:dyDescent="0.2">
      <c r="A189" s="187"/>
      <c r="B189" s="684" t="s">
        <v>612</v>
      </c>
      <c r="C189" s="692"/>
      <c r="D189" s="525"/>
      <c r="E189" s="526"/>
      <c r="F189" s="526"/>
      <c r="G189" s="527"/>
      <c r="H189" s="684"/>
      <c r="I189" s="685"/>
      <c r="J189" s="685"/>
      <c r="K189" s="692"/>
      <c r="L189" s="274"/>
      <c r="M189" s="746"/>
      <c r="N189" s="747"/>
      <c r="O189" s="71"/>
      <c r="P189" s="222"/>
      <c r="Q189" s="689"/>
      <c r="R189" s="748"/>
      <c r="S189" s="748"/>
      <c r="T189" s="748"/>
      <c r="U189" s="748"/>
      <c r="V189" s="748"/>
      <c r="W189" s="748"/>
      <c r="X189" s="749"/>
      <c r="Y189" s="71"/>
      <c r="Z189" s="71" t="b">
        <f t="shared" si="6"/>
        <v>1</v>
      </c>
      <c r="AA189" s="71" t="b">
        <f t="shared" si="7"/>
        <v>0</v>
      </c>
      <c r="AB189" s="71" t="b">
        <f t="shared" si="4"/>
        <v>0</v>
      </c>
      <c r="AH189" s="62" t="b">
        <f t="shared" si="5"/>
        <v>0</v>
      </c>
    </row>
    <row r="190" spans="1:34" ht="42.75" customHeight="1" x14ac:dyDescent="0.2">
      <c r="A190" s="187"/>
      <c r="B190" s="684" t="s">
        <v>612</v>
      </c>
      <c r="C190" s="692"/>
      <c r="D190" s="525"/>
      <c r="E190" s="526"/>
      <c r="F190" s="526"/>
      <c r="G190" s="527"/>
      <c r="H190" s="684"/>
      <c r="I190" s="685"/>
      <c r="J190" s="685"/>
      <c r="K190" s="692"/>
      <c r="L190" s="274"/>
      <c r="M190" s="746"/>
      <c r="N190" s="747"/>
      <c r="O190" s="71"/>
      <c r="P190" s="222"/>
      <c r="Q190" s="689"/>
      <c r="R190" s="748"/>
      <c r="S190" s="748"/>
      <c r="T190" s="748"/>
      <c r="U190" s="748"/>
      <c r="V190" s="748"/>
      <c r="W190" s="748"/>
      <c r="X190" s="749"/>
      <c r="Y190" s="71"/>
      <c r="Z190" s="71" t="b">
        <f t="shared" si="6"/>
        <v>1</v>
      </c>
      <c r="AA190" s="71" t="b">
        <f t="shared" si="7"/>
        <v>0</v>
      </c>
      <c r="AB190" s="71" t="b">
        <f t="shared" si="4"/>
        <v>0</v>
      </c>
      <c r="AH190" s="62" t="b">
        <f t="shared" si="5"/>
        <v>0</v>
      </c>
    </row>
    <row r="191" spans="1:34" ht="42.75" customHeight="1" x14ac:dyDescent="0.2">
      <c r="A191" s="187"/>
      <c r="B191" s="684" t="s">
        <v>612</v>
      </c>
      <c r="C191" s="692"/>
      <c r="D191" s="525"/>
      <c r="E191" s="526"/>
      <c r="F191" s="526"/>
      <c r="G191" s="527"/>
      <c r="H191" s="684"/>
      <c r="I191" s="685"/>
      <c r="J191" s="685"/>
      <c r="K191" s="692"/>
      <c r="L191" s="274"/>
      <c r="M191" s="746"/>
      <c r="N191" s="747"/>
      <c r="O191" s="71"/>
      <c r="P191" s="222"/>
      <c r="Q191" s="689"/>
      <c r="R191" s="748"/>
      <c r="S191" s="748"/>
      <c r="T191" s="748"/>
      <c r="U191" s="748"/>
      <c r="V191" s="748"/>
      <c r="W191" s="748"/>
      <c r="X191" s="749"/>
      <c r="Y191" s="71"/>
      <c r="Z191" s="71" t="b">
        <f t="shared" si="6"/>
        <v>1</v>
      </c>
      <c r="AA191" s="71" t="b">
        <f t="shared" si="7"/>
        <v>0</v>
      </c>
      <c r="AB191" s="71" t="b">
        <f t="shared" si="4"/>
        <v>0</v>
      </c>
      <c r="AH191" s="62" t="b">
        <f t="shared" si="5"/>
        <v>0</v>
      </c>
    </row>
    <row r="192" spans="1:34" ht="18.75" customHeight="1" x14ac:dyDescent="0.2">
      <c r="A192" s="189">
        <v>1</v>
      </c>
      <c r="AA192" s="71"/>
      <c r="AB192" s="71"/>
      <c r="AH192" s="62"/>
    </row>
    <row r="193" spans="1:46" ht="54.75" customHeight="1" x14ac:dyDescent="0.2">
      <c r="A193" s="187">
        <v>1</v>
      </c>
      <c r="B193" s="45"/>
      <c r="D193" s="34"/>
      <c r="E193" s="34"/>
      <c r="F193" s="34"/>
      <c r="G193" s="34"/>
      <c r="H193" s="34"/>
      <c r="I193" s="34"/>
      <c r="J193" s="34"/>
      <c r="M193" s="756" t="s">
        <v>702</v>
      </c>
      <c r="N193" s="756"/>
      <c r="P193" s="34"/>
      <c r="Q193" s="34"/>
      <c r="R193" s="34"/>
      <c r="S193" s="34"/>
      <c r="T193" s="34"/>
      <c r="U193" s="34"/>
      <c r="V193" s="34"/>
      <c r="W193" s="65"/>
      <c r="X193" s="66"/>
      <c r="Y193" s="34"/>
      <c r="Z193" s="34"/>
      <c r="AA193" s="71"/>
      <c r="AB193" s="71"/>
      <c r="AH193" s="62"/>
    </row>
    <row r="194" spans="1:46" ht="27" customHeight="1" x14ac:dyDescent="0.2">
      <c r="A194" s="187">
        <v>1</v>
      </c>
      <c r="B194" s="713"/>
      <c r="C194" s="713"/>
      <c r="F194" s="34"/>
      <c r="G194" s="73"/>
      <c r="H194" s="34"/>
      <c r="I194" s="34"/>
      <c r="J194" s="34"/>
      <c r="K194" s="115"/>
      <c r="M194" s="750">
        <f>IF(UtvarderingsVal="Alt2","",SUM(M167:M191))</f>
        <v>0</v>
      </c>
      <c r="N194" s="751"/>
      <c r="P194" s="34"/>
      <c r="Q194" s="34"/>
      <c r="R194" s="713"/>
      <c r="S194" s="713"/>
      <c r="T194" s="634" t="str">
        <f>IF(UtvarderingsVal="Alt2","","Totalt erhållet prisavdrag:")</f>
        <v>Totalt erhållet prisavdrag:</v>
      </c>
      <c r="U194" s="752"/>
      <c r="V194" s="753">
        <f>IF(UtvarderingsVal="Alt2","",SUMIF(P167:P191,"Ja",M167:N191))</f>
        <v>0</v>
      </c>
      <c r="W194" s="754"/>
      <c r="X194" s="271"/>
      <c r="Y194" s="66"/>
      <c r="Z194" s="71"/>
      <c r="AA194" s="71"/>
      <c r="AB194" s="71"/>
      <c r="AH194" s="62"/>
    </row>
    <row r="195" spans="1:46" ht="14.25" x14ac:dyDescent="0.2">
      <c r="A195" s="187"/>
      <c r="B195" s="34"/>
      <c r="C195" s="34"/>
      <c r="D195" s="34"/>
      <c r="E195" s="34"/>
      <c r="F195" s="34"/>
      <c r="G195" s="34"/>
      <c r="H195" s="34"/>
      <c r="I195" s="34"/>
      <c r="J195" s="34"/>
      <c r="M195" s="755"/>
      <c r="N195" s="755"/>
      <c r="P195" s="34"/>
      <c r="Q195" s="34"/>
      <c r="R195" s="34"/>
      <c r="S195" s="34"/>
      <c r="T195" s="34"/>
      <c r="U195" s="34"/>
      <c r="V195" s="34"/>
      <c r="W195" s="34"/>
      <c r="X195" s="65"/>
      <c r="Y195" s="66"/>
      <c r="Z195" s="34"/>
      <c r="AA195" s="71"/>
      <c r="AB195" s="71"/>
      <c r="AH195" s="62"/>
    </row>
    <row r="196" spans="1:46" ht="21" customHeight="1" x14ac:dyDescent="0.2">
      <c r="C196" s="92"/>
      <c r="D196" s="92"/>
      <c r="E196" s="90"/>
      <c r="F196" s="90"/>
      <c r="G196" s="90"/>
      <c r="H196" s="90"/>
      <c r="I196" s="93"/>
      <c r="J196" s="7"/>
      <c r="P196" s="50"/>
      <c r="R196" s="7"/>
      <c r="S196" s="7"/>
      <c r="T196" s="45"/>
      <c r="U196" s="7"/>
      <c r="V196" s="52"/>
      <c r="W196" s="51"/>
      <c r="X196" s="34"/>
      <c r="Y196" s="34"/>
      <c r="Z196" s="34"/>
      <c r="AA196" s="71"/>
      <c r="AB196" s="71"/>
      <c r="AH196" s="62"/>
      <c r="AI196" s="55"/>
      <c r="AJ196" s="55"/>
      <c r="AK196" s="55"/>
      <c r="AL196" s="55"/>
      <c r="AM196" s="55"/>
      <c r="AN196" s="55"/>
      <c r="AO196" s="55"/>
      <c r="AP196" s="55"/>
      <c r="AQ196" s="55"/>
      <c r="AR196" s="55"/>
      <c r="AS196" s="55"/>
      <c r="AT196" s="55"/>
    </row>
    <row r="197" spans="1:46" ht="7.5" customHeight="1" x14ac:dyDescent="0.2">
      <c r="B197" s="92"/>
      <c r="C197" s="92"/>
      <c r="D197" s="92"/>
      <c r="E197" s="54"/>
      <c r="F197" s="54"/>
      <c r="G197" s="54"/>
      <c r="H197" s="54"/>
      <c r="J197" s="7"/>
      <c r="P197" s="50"/>
      <c r="R197" s="7"/>
      <c r="S197" s="7"/>
      <c r="T197" s="45"/>
      <c r="U197" s="7"/>
      <c r="V197" s="52"/>
      <c r="W197" s="51"/>
      <c r="X197" s="34"/>
      <c r="Y197" s="34"/>
      <c r="Z197" s="34"/>
      <c r="AA197" s="71"/>
      <c r="AB197" s="71"/>
      <c r="AH197" s="62"/>
      <c r="AI197" s="55"/>
      <c r="AJ197" s="55"/>
      <c r="AK197" s="55"/>
      <c r="AL197" s="55"/>
      <c r="AM197" s="55"/>
      <c r="AN197" s="55"/>
      <c r="AO197" s="55"/>
      <c r="AP197" s="55"/>
      <c r="AQ197" s="55"/>
      <c r="AR197" s="55"/>
      <c r="AS197" s="55"/>
      <c r="AT197" s="55"/>
    </row>
    <row r="198" spans="1:46" ht="18" customHeight="1" x14ac:dyDescent="0.2">
      <c r="A198" s="189" t="s">
        <v>142</v>
      </c>
      <c r="J198" s="7"/>
      <c r="L198" s="82"/>
      <c r="M198" s="82"/>
      <c r="N198" s="82"/>
      <c r="P198" s="60"/>
      <c r="R198" s="60"/>
      <c r="S198" s="716"/>
      <c r="T198" s="716"/>
      <c r="U198" s="716"/>
      <c r="V198" s="716"/>
      <c r="W198" s="33"/>
      <c r="Y198" s="33"/>
      <c r="Z198" s="33"/>
      <c r="AD198" s="10"/>
      <c r="AE198" s="34"/>
      <c r="AH198" s="55"/>
      <c r="AI198" s="55"/>
      <c r="AJ198" s="55"/>
      <c r="AK198" s="55"/>
      <c r="AL198" s="55"/>
      <c r="AM198" s="55"/>
      <c r="AN198" s="55"/>
      <c r="AO198" s="55"/>
      <c r="AP198" s="55"/>
      <c r="AQ198" s="55"/>
      <c r="AR198" s="55"/>
      <c r="AS198" s="55"/>
      <c r="AT198" s="55"/>
    </row>
    <row r="199" spans="1:46" ht="8.25" customHeight="1" x14ac:dyDescent="0.2">
      <c r="A199" s="189" t="s">
        <v>142</v>
      </c>
      <c r="J199" s="7"/>
      <c r="L199" s="82"/>
      <c r="M199" s="82"/>
      <c r="N199" s="82"/>
      <c r="P199" s="60"/>
      <c r="R199" s="60"/>
      <c r="S199" s="10"/>
      <c r="T199" s="10"/>
      <c r="U199" s="10"/>
      <c r="V199" s="10"/>
      <c r="W199" s="33"/>
      <c r="Y199" s="33"/>
      <c r="Z199" s="33"/>
      <c r="AD199" s="10"/>
      <c r="AE199" s="34"/>
      <c r="AH199" s="55"/>
      <c r="AI199" s="55"/>
      <c r="AJ199" s="55"/>
      <c r="AK199" s="55"/>
      <c r="AL199" s="55"/>
      <c r="AM199" s="55"/>
      <c r="AN199" s="55"/>
      <c r="AO199" s="55"/>
      <c r="AP199" s="55"/>
      <c r="AQ199" s="55"/>
      <c r="AR199" s="55"/>
      <c r="AS199" s="55"/>
      <c r="AT199" s="55"/>
    </row>
    <row r="200" spans="1:46" ht="7.5" customHeight="1" x14ac:dyDescent="0.25">
      <c r="B200" s="77"/>
      <c r="C200" s="77"/>
      <c r="D200" s="77"/>
      <c r="E200" s="77"/>
      <c r="F200" s="77"/>
      <c r="G200" s="77"/>
      <c r="H200" s="77"/>
      <c r="I200" s="77"/>
      <c r="S200" s="34"/>
      <c r="T200" s="34"/>
      <c r="U200" s="34"/>
      <c r="V200" s="80"/>
      <c r="W200" s="80"/>
      <c r="X200" s="80"/>
      <c r="Y200" s="80"/>
      <c r="Z200" s="51"/>
    </row>
    <row r="201" spans="1:46" ht="29.25" customHeight="1" x14ac:dyDescent="0.2">
      <c r="A201" s="189" t="s">
        <v>143</v>
      </c>
      <c r="B201" s="144" t="s">
        <v>727</v>
      </c>
      <c r="C201" s="145"/>
      <c r="D201" s="145"/>
      <c r="E201" s="145"/>
      <c r="F201" s="145"/>
      <c r="G201" s="145"/>
      <c r="H201" s="145"/>
      <c r="I201" s="145"/>
      <c r="J201" s="145"/>
      <c r="K201" s="146"/>
      <c r="L201" s="145"/>
      <c r="M201" s="145"/>
      <c r="N201" s="156"/>
      <c r="P201" s="618" t="s">
        <v>113</v>
      </c>
      <c r="Q201" s="620"/>
      <c r="R201" s="618" t="s">
        <v>112</v>
      </c>
      <c r="S201" s="620"/>
    </row>
    <row r="202" spans="1:46" customFormat="1" ht="21.75" customHeight="1" x14ac:dyDescent="0.2">
      <c r="A202" s="189" t="s">
        <v>143</v>
      </c>
      <c r="B202" s="757" t="s">
        <v>161</v>
      </c>
      <c r="C202" s="758"/>
      <c r="D202" s="758"/>
      <c r="E202" s="758"/>
      <c r="F202" s="758"/>
      <c r="G202" s="758"/>
      <c r="H202" s="758"/>
      <c r="I202" s="758"/>
      <c r="J202" s="758"/>
      <c r="K202" s="758"/>
      <c r="L202" s="758"/>
      <c r="M202" s="758"/>
      <c r="N202" s="759"/>
      <c r="P202" s="97">
        <f>V194</f>
        <v>0</v>
      </c>
      <c r="Q202" s="84"/>
      <c r="R202" s="97">
        <f>X99-P202</f>
        <v>0</v>
      </c>
      <c r="S202" s="84"/>
    </row>
    <row r="203" spans="1:46" x14ac:dyDescent="0.2">
      <c r="A203" s="189" t="s">
        <v>143</v>
      </c>
      <c r="B203" s="757"/>
      <c r="C203" s="758"/>
      <c r="D203" s="758"/>
      <c r="E203" s="758"/>
      <c r="F203" s="758"/>
      <c r="G203" s="758"/>
      <c r="H203" s="758"/>
      <c r="I203" s="758"/>
      <c r="J203" s="758"/>
      <c r="K203" s="758"/>
      <c r="L203" s="758"/>
      <c r="M203" s="758"/>
      <c r="N203" s="759"/>
      <c r="P203" s="86"/>
      <c r="Q203" s="85"/>
      <c r="R203" s="763" t="s">
        <v>152</v>
      </c>
      <c r="S203" s="764"/>
      <c r="T203" s="34"/>
      <c r="U203" s="34"/>
      <c r="X203" s="34"/>
      <c r="Y203" s="34"/>
      <c r="Z203" s="34"/>
      <c r="AA203" s="34"/>
      <c r="AB203" s="34"/>
      <c r="AC203" s="34"/>
      <c r="AD203" s="34"/>
      <c r="AE203" s="34"/>
      <c r="AF203" s="34"/>
      <c r="AG203" s="34"/>
    </row>
    <row r="204" spans="1:46" x14ac:dyDescent="0.2">
      <c r="A204" s="189" t="s">
        <v>143</v>
      </c>
      <c r="B204" s="760"/>
      <c r="C204" s="761"/>
      <c r="D204" s="761"/>
      <c r="E204" s="761"/>
      <c r="F204" s="761"/>
      <c r="G204" s="761"/>
      <c r="H204" s="761"/>
      <c r="I204" s="761"/>
      <c r="J204" s="761"/>
      <c r="K204" s="761"/>
      <c r="L204" s="761"/>
      <c r="M204" s="761"/>
      <c r="N204" s="762"/>
      <c r="P204" s="87"/>
      <c r="Q204" s="88"/>
      <c r="R204" s="765"/>
      <c r="S204" s="766"/>
      <c r="T204" s="34"/>
      <c r="U204" s="34"/>
      <c r="V204" s="53"/>
      <c r="Z204" s="713"/>
      <c r="AA204" s="713"/>
      <c r="AB204" s="713"/>
      <c r="AC204" s="34"/>
      <c r="AE204" s="34"/>
      <c r="AF204" s="34"/>
      <c r="AG204" s="34"/>
    </row>
    <row r="205" spans="1:46" ht="16.5" customHeight="1" x14ac:dyDescent="0.2">
      <c r="A205" s="189" t="s">
        <v>143</v>
      </c>
      <c r="J205" s="7"/>
      <c r="L205" s="82"/>
      <c r="M205" s="82"/>
      <c r="N205" s="82"/>
      <c r="P205" s="60"/>
      <c r="R205" s="60"/>
      <c r="S205" s="10"/>
      <c r="T205" s="10"/>
      <c r="U205" s="10"/>
      <c r="V205" s="10"/>
      <c r="W205" s="33"/>
      <c r="Y205" s="33"/>
      <c r="Z205" s="33"/>
      <c r="AD205" s="10"/>
      <c r="AE205" s="34"/>
      <c r="AH205" s="55"/>
      <c r="AI205" s="55"/>
      <c r="AJ205" s="55"/>
      <c r="AK205" s="55"/>
      <c r="AL205" s="55"/>
      <c r="AM205" s="55"/>
      <c r="AN205" s="55"/>
      <c r="AO205" s="55"/>
      <c r="AP205" s="55"/>
      <c r="AQ205" s="55"/>
      <c r="AR205" s="55"/>
      <c r="AS205" s="55"/>
      <c r="AT205" s="55"/>
    </row>
    <row r="206" spans="1:46" ht="9" customHeight="1" x14ac:dyDescent="0.2">
      <c r="J206" s="7"/>
      <c r="L206" s="82"/>
      <c r="M206" s="82"/>
      <c r="N206" s="82"/>
      <c r="P206" s="60"/>
      <c r="R206" s="60"/>
      <c r="S206" s="10"/>
      <c r="T206" s="10"/>
      <c r="U206" s="10"/>
      <c r="V206" s="10"/>
      <c r="W206" s="33"/>
      <c r="Y206" s="33"/>
      <c r="Z206" s="33"/>
      <c r="AD206" s="10"/>
      <c r="AE206" s="34"/>
      <c r="AH206" s="55"/>
      <c r="AI206" s="55"/>
      <c r="AJ206" s="55"/>
      <c r="AK206" s="55"/>
      <c r="AL206" s="55"/>
      <c r="AM206" s="55"/>
      <c r="AN206" s="55"/>
      <c r="AO206" s="55"/>
      <c r="AP206" s="55"/>
      <c r="AQ206" s="55"/>
      <c r="AR206" s="55"/>
      <c r="AS206" s="55"/>
      <c r="AT206" s="55"/>
    </row>
    <row r="207" spans="1:46" ht="19.5" customHeight="1" x14ac:dyDescent="0.2">
      <c r="B207" s="89"/>
      <c r="C207" s="89"/>
      <c r="D207" s="89"/>
      <c r="E207" s="89"/>
      <c r="F207" s="89"/>
      <c r="G207" s="89"/>
      <c r="H207" s="89"/>
      <c r="I207" s="89"/>
      <c r="J207" s="7"/>
      <c r="L207" s="83"/>
      <c r="M207" s="83"/>
      <c r="N207" s="83"/>
      <c r="P207" s="67"/>
      <c r="R207" s="10"/>
      <c r="U207" s="33"/>
      <c r="V207" s="33"/>
      <c r="W207" s="7"/>
      <c r="AD207" s="7"/>
      <c r="AH207" s="55"/>
      <c r="AI207" s="55"/>
      <c r="AJ207" s="55"/>
      <c r="AK207" s="55"/>
      <c r="AL207" s="55"/>
      <c r="AM207" s="55"/>
      <c r="AN207" s="55"/>
      <c r="AO207" s="55"/>
      <c r="AP207" s="55"/>
      <c r="AQ207" s="55"/>
      <c r="AR207" s="55"/>
      <c r="AS207" s="55"/>
      <c r="AT207" s="55"/>
    </row>
    <row r="208" spans="1:46" x14ac:dyDescent="0.2">
      <c r="B208" s="89"/>
      <c r="C208" s="89"/>
      <c r="D208" s="89"/>
      <c r="E208" s="89"/>
      <c r="F208" s="89"/>
      <c r="G208" s="89"/>
      <c r="H208" s="89"/>
      <c r="I208" s="89"/>
      <c r="J208" s="7"/>
      <c r="L208" s="83"/>
      <c r="M208" s="83"/>
      <c r="N208" s="83"/>
      <c r="P208" s="67"/>
      <c r="R208" s="10"/>
      <c r="U208" s="33"/>
      <c r="V208" s="33"/>
      <c r="W208" s="7"/>
      <c r="AD208" s="7"/>
      <c r="AH208" s="55"/>
      <c r="AI208" s="55"/>
      <c r="AJ208" s="55"/>
      <c r="AK208" s="55"/>
      <c r="AL208" s="55"/>
      <c r="AM208" s="55"/>
      <c r="AN208" s="55"/>
      <c r="AO208" s="55"/>
      <c r="AP208" s="55"/>
      <c r="AQ208" s="55"/>
      <c r="AR208" s="55"/>
      <c r="AS208" s="55"/>
      <c r="AT208" s="55"/>
    </row>
    <row r="209" spans="2:34" ht="18" x14ac:dyDescent="0.2">
      <c r="B209" s="503" t="s">
        <v>287</v>
      </c>
      <c r="C209" s="503"/>
      <c r="D209" s="503"/>
      <c r="E209" s="503"/>
      <c r="F209" s="503"/>
      <c r="H209" s="74"/>
      <c r="I209" s="74"/>
      <c r="J209" s="74"/>
      <c r="S209" s="34"/>
      <c r="T209" s="34"/>
      <c r="U209" s="34"/>
      <c r="W209" s="34"/>
    </row>
    <row r="210" spans="2:34" ht="26.25" customHeight="1" x14ac:dyDescent="0.2">
      <c r="B210" s="487" t="s">
        <v>286</v>
      </c>
      <c r="C210" s="488"/>
      <c r="D210" s="488"/>
      <c r="E210" s="488"/>
      <c r="F210" s="488"/>
      <c r="G210" s="488"/>
      <c r="H210" s="488"/>
      <c r="I210" s="488"/>
      <c r="J210" s="74"/>
      <c r="S210" s="34"/>
      <c r="T210" s="34"/>
      <c r="U210" s="34"/>
      <c r="W210" s="34"/>
    </row>
    <row r="211" spans="2:34" x14ac:dyDescent="0.2">
      <c r="B211" s="30" t="s">
        <v>104</v>
      </c>
      <c r="H211" s="74"/>
      <c r="I211" s="74"/>
      <c r="J211" s="74"/>
      <c r="K211" s="45"/>
      <c r="P211" s="30"/>
      <c r="U211" s="34"/>
      <c r="V211" s="34"/>
      <c r="W211" s="34"/>
    </row>
    <row r="212" spans="2:34" ht="19.5" customHeight="1" x14ac:dyDescent="0.2">
      <c r="B212" s="489" t="s">
        <v>307</v>
      </c>
      <c r="C212" s="490"/>
      <c r="D212" s="490"/>
      <c r="E212" s="490"/>
      <c r="F212" s="490"/>
      <c r="G212" s="490"/>
      <c r="H212" s="490"/>
      <c r="I212" s="491"/>
      <c r="J212" s="74"/>
      <c r="K212" s="45"/>
      <c r="P212" s="481"/>
      <c r="Q212" s="481"/>
      <c r="R212" s="481"/>
      <c r="S212" s="481"/>
      <c r="T212" s="192"/>
      <c r="U212" s="34"/>
    </row>
    <row r="213" spans="2:34" ht="19.5" customHeight="1" x14ac:dyDescent="0.2">
      <c r="B213" s="477"/>
      <c r="C213" s="478"/>
      <c r="D213" s="478"/>
      <c r="E213" s="478"/>
      <c r="F213" s="478"/>
      <c r="G213" s="478"/>
      <c r="H213" s="478"/>
      <c r="I213" s="479"/>
      <c r="J213" s="74"/>
      <c r="K213" s="45"/>
      <c r="U213" s="34"/>
      <c r="AG213" s="34"/>
      <c r="AH213" s="34"/>
    </row>
    <row r="214" spans="2:34" ht="19.5" customHeight="1" x14ac:dyDescent="0.2">
      <c r="B214" s="477"/>
      <c r="C214" s="478"/>
      <c r="D214" s="478"/>
      <c r="E214" s="478"/>
      <c r="F214" s="478"/>
      <c r="G214" s="478"/>
      <c r="H214" s="478"/>
      <c r="I214" s="479"/>
      <c r="K214" s="45"/>
      <c r="U214" s="34"/>
      <c r="X214" s="483"/>
      <c r="Y214" s="483"/>
      <c r="Z214" s="483"/>
      <c r="AA214" s="483"/>
      <c r="AB214" s="483"/>
      <c r="AG214" s="34"/>
      <c r="AH214" s="34"/>
    </row>
    <row r="215" spans="2:34" ht="19.5" customHeight="1" x14ac:dyDescent="0.2">
      <c r="B215" s="482"/>
      <c r="C215" s="482"/>
      <c r="D215" s="482"/>
      <c r="E215" s="482"/>
      <c r="F215" s="482"/>
      <c r="G215" s="482"/>
      <c r="H215" s="482"/>
      <c r="I215" s="482"/>
      <c r="K215" s="45"/>
      <c r="U215" s="34"/>
      <c r="X215" s="483"/>
      <c r="Y215" s="483"/>
      <c r="Z215" s="483"/>
      <c r="AA215" s="483"/>
      <c r="AB215" s="483"/>
      <c r="AG215" s="34"/>
      <c r="AH215" s="34"/>
    </row>
    <row r="216" spans="2:34" ht="12.75" customHeight="1" x14ac:dyDescent="0.2">
      <c r="J216" s="7"/>
      <c r="P216" s="7"/>
      <c r="Q216" s="7"/>
      <c r="R216" s="7"/>
      <c r="S216" s="7"/>
      <c r="T216" s="7"/>
      <c r="U216" s="34"/>
      <c r="X216" s="483"/>
      <c r="Y216" s="483"/>
      <c r="Z216" s="483"/>
      <c r="AA216" s="483"/>
      <c r="AB216" s="483"/>
      <c r="AG216" s="34"/>
      <c r="AH216" s="34"/>
    </row>
    <row r="217" spans="2:34" ht="19.5" customHeight="1" x14ac:dyDescent="0.2">
      <c r="B217" s="30" t="s">
        <v>294</v>
      </c>
      <c r="P217" s="30"/>
      <c r="U217" s="34"/>
      <c r="X217" s="483"/>
      <c r="Y217" s="483"/>
      <c r="Z217" s="483"/>
      <c r="AA217" s="483"/>
      <c r="AB217" s="483"/>
      <c r="AG217" s="34"/>
      <c r="AH217" s="34"/>
    </row>
    <row r="218" spans="2:34" ht="19.5" customHeight="1" x14ac:dyDescent="0.2">
      <c r="B218" s="480" t="s">
        <v>159</v>
      </c>
      <c r="C218" s="480"/>
      <c r="D218" s="480"/>
      <c r="E218" s="480"/>
      <c r="F218" s="480"/>
      <c r="G218" s="480"/>
      <c r="H218" s="480"/>
      <c r="I218" s="480"/>
      <c r="P218" s="481"/>
      <c r="Q218" s="481"/>
      <c r="R218" s="481"/>
      <c r="S218" s="481"/>
      <c r="T218" s="192"/>
      <c r="U218" s="34"/>
      <c r="X218" s="483"/>
      <c r="Y218" s="483"/>
      <c r="Z218" s="483"/>
      <c r="AA218" s="483"/>
      <c r="AB218" s="483"/>
    </row>
    <row r="219" spans="2:34" ht="19.5" customHeight="1" x14ac:dyDescent="0.2">
      <c r="B219" s="482"/>
      <c r="C219" s="482"/>
      <c r="D219" s="482"/>
      <c r="E219" s="482"/>
      <c r="F219" s="482"/>
      <c r="G219" s="482"/>
      <c r="H219" s="482"/>
      <c r="I219" s="482"/>
      <c r="U219" s="34"/>
      <c r="X219" s="483"/>
      <c r="Y219" s="483"/>
      <c r="Z219" s="483"/>
      <c r="AA219" s="483"/>
      <c r="AB219" s="483"/>
      <c r="AG219" s="34"/>
      <c r="AH219" s="34"/>
    </row>
    <row r="220" spans="2:34" ht="19.5" customHeight="1" x14ac:dyDescent="0.2">
      <c r="B220" s="482"/>
      <c r="C220" s="482"/>
      <c r="D220" s="482"/>
      <c r="E220" s="482"/>
      <c r="F220" s="482"/>
      <c r="G220" s="482"/>
      <c r="H220" s="482"/>
      <c r="I220" s="482"/>
      <c r="U220" s="34"/>
      <c r="X220" s="483"/>
      <c r="Y220" s="483"/>
      <c r="Z220" s="483"/>
      <c r="AA220" s="483"/>
      <c r="AB220" s="483"/>
      <c r="AG220" s="34"/>
      <c r="AH220" s="34"/>
    </row>
    <row r="221" spans="2:34" ht="19.5" customHeight="1" x14ac:dyDescent="0.2">
      <c r="B221" s="482"/>
      <c r="C221" s="482"/>
      <c r="D221" s="482"/>
      <c r="E221" s="482"/>
      <c r="F221" s="482"/>
      <c r="G221" s="482"/>
      <c r="H221" s="482"/>
      <c r="I221" s="482"/>
      <c r="U221" s="34"/>
      <c r="X221" s="483"/>
      <c r="Y221" s="483"/>
      <c r="Z221" s="483"/>
      <c r="AA221" s="483"/>
      <c r="AB221" s="483"/>
      <c r="AG221" s="34"/>
      <c r="AH221" s="34"/>
    </row>
    <row r="222" spans="2:34" ht="19.5" customHeight="1" x14ac:dyDescent="0.2">
      <c r="U222" s="34"/>
      <c r="X222" s="483"/>
      <c r="Y222" s="483"/>
      <c r="Z222" s="483"/>
      <c r="AA222" s="483"/>
      <c r="AB222" s="483"/>
      <c r="AG222" s="34"/>
      <c r="AH222" s="34"/>
    </row>
    <row r="223" spans="2:34" ht="19.5" customHeight="1" x14ac:dyDescent="0.2">
      <c r="B223" s="30" t="s">
        <v>295</v>
      </c>
      <c r="P223" s="30"/>
      <c r="U223" s="34"/>
      <c r="X223" s="483"/>
      <c r="Y223" s="483"/>
      <c r="Z223" s="483"/>
      <c r="AA223" s="483"/>
      <c r="AB223" s="483"/>
      <c r="AG223" s="34"/>
      <c r="AH223" s="34"/>
    </row>
    <row r="224" spans="2:34" ht="19.5" customHeight="1" x14ac:dyDescent="0.2">
      <c r="B224" s="480" t="s">
        <v>296</v>
      </c>
      <c r="C224" s="480"/>
      <c r="D224" s="480"/>
      <c r="E224" s="480"/>
      <c r="F224" s="480"/>
      <c r="G224" s="480"/>
      <c r="H224" s="480"/>
      <c r="I224" s="480"/>
      <c r="P224" s="557"/>
      <c r="Q224" s="557"/>
      <c r="R224" s="557"/>
      <c r="S224" s="557"/>
      <c r="T224" s="192"/>
      <c r="U224" s="34"/>
      <c r="X224" s="483"/>
      <c r="Y224" s="483"/>
      <c r="Z224" s="483"/>
      <c r="AA224" s="483"/>
      <c r="AB224" s="483"/>
    </row>
    <row r="225" spans="2:34" ht="19.5" customHeight="1" x14ac:dyDescent="0.2">
      <c r="B225" s="482"/>
      <c r="C225" s="482"/>
      <c r="D225" s="482"/>
      <c r="E225" s="482"/>
      <c r="F225" s="482"/>
      <c r="G225" s="482"/>
      <c r="H225" s="482"/>
      <c r="I225" s="482"/>
      <c r="U225" s="34"/>
      <c r="X225" s="483"/>
      <c r="Y225" s="483"/>
      <c r="Z225" s="483"/>
      <c r="AA225" s="483"/>
      <c r="AB225" s="483"/>
      <c r="AG225" s="34"/>
      <c r="AH225" s="34"/>
    </row>
    <row r="226" spans="2:34" ht="19.5" customHeight="1" x14ac:dyDescent="0.2">
      <c r="B226" s="482"/>
      <c r="C226" s="482"/>
      <c r="D226" s="482"/>
      <c r="E226" s="482"/>
      <c r="F226" s="482"/>
      <c r="G226" s="482"/>
      <c r="H226" s="482"/>
      <c r="I226" s="482"/>
      <c r="U226" s="34"/>
      <c r="X226" s="483"/>
      <c r="Y226" s="483"/>
      <c r="Z226" s="483"/>
      <c r="AA226" s="483"/>
      <c r="AB226" s="483"/>
      <c r="AG226" s="34"/>
      <c r="AH226" s="34"/>
    </row>
    <row r="227" spans="2:34" ht="19.5" customHeight="1" x14ac:dyDescent="0.2">
      <c r="B227" s="482"/>
      <c r="C227" s="482"/>
      <c r="D227" s="482"/>
      <c r="E227" s="482"/>
      <c r="F227" s="482"/>
      <c r="G227" s="482"/>
      <c r="H227" s="482"/>
      <c r="I227" s="482"/>
      <c r="U227" s="34"/>
      <c r="X227" s="483"/>
      <c r="Y227" s="483"/>
      <c r="Z227" s="483"/>
      <c r="AA227" s="483"/>
      <c r="AB227" s="483"/>
      <c r="AG227" s="34"/>
      <c r="AH227" s="34"/>
    </row>
    <row r="228" spans="2:34" ht="19.5" customHeight="1" x14ac:dyDescent="0.2">
      <c r="B228" s="482"/>
      <c r="C228" s="482"/>
      <c r="D228" s="482"/>
      <c r="E228" s="482"/>
      <c r="F228" s="482"/>
      <c r="G228" s="482"/>
      <c r="H228" s="482"/>
      <c r="I228" s="482"/>
      <c r="U228" s="34"/>
      <c r="X228" s="483"/>
      <c r="Y228" s="483"/>
      <c r="Z228" s="483"/>
      <c r="AA228" s="483"/>
      <c r="AB228" s="483"/>
      <c r="AG228" s="34"/>
      <c r="AH228" s="34"/>
    </row>
    <row r="229" spans="2:34" ht="19.5" customHeight="1" x14ac:dyDescent="0.2">
      <c r="B229" s="482"/>
      <c r="C229" s="482"/>
      <c r="D229" s="482"/>
      <c r="E229" s="482"/>
      <c r="F229" s="482"/>
      <c r="G229" s="482"/>
      <c r="H229" s="482"/>
      <c r="I229" s="482"/>
      <c r="U229" s="34"/>
      <c r="X229" s="483"/>
      <c r="Y229" s="483"/>
      <c r="Z229" s="483"/>
      <c r="AA229" s="483"/>
      <c r="AB229" s="483"/>
      <c r="AG229" s="34"/>
      <c r="AH229" s="34"/>
    </row>
    <row r="230" spans="2:34" ht="17.25" customHeight="1" x14ac:dyDescent="0.2">
      <c r="B230" s="43"/>
      <c r="C230" s="43"/>
      <c r="D230" s="43"/>
      <c r="E230" s="43"/>
      <c r="F230" s="43"/>
      <c r="H230" s="37"/>
      <c r="I230" s="37"/>
      <c r="J230" s="37"/>
      <c r="P230" s="36"/>
      <c r="S230" s="34"/>
      <c r="T230" s="34"/>
      <c r="U230" s="34"/>
      <c r="X230" s="483"/>
      <c r="Y230" s="483"/>
      <c r="Z230" s="483"/>
      <c r="AA230" s="483"/>
      <c r="AB230" s="483"/>
      <c r="AG230" s="34"/>
      <c r="AH230" s="34"/>
    </row>
    <row r="231" spans="2:34" ht="19.5" customHeight="1" x14ac:dyDescent="0.2">
      <c r="B231" s="30" t="s">
        <v>153</v>
      </c>
      <c r="P231" s="30"/>
      <c r="U231" s="34"/>
      <c r="X231" s="483"/>
      <c r="Y231" s="483"/>
      <c r="Z231" s="483"/>
      <c r="AA231" s="483"/>
      <c r="AB231" s="483"/>
      <c r="AG231" s="34"/>
      <c r="AH231" s="34"/>
    </row>
    <row r="232" spans="2:34" ht="19.5" customHeight="1" x14ac:dyDescent="0.2">
      <c r="B232" s="480" t="s">
        <v>185</v>
      </c>
      <c r="C232" s="480"/>
      <c r="D232" s="480"/>
      <c r="E232" s="480"/>
      <c r="F232" s="480"/>
      <c r="G232" s="480"/>
      <c r="H232" s="480"/>
      <c r="I232" s="480"/>
      <c r="K232" s="45"/>
      <c r="P232" s="481"/>
      <c r="Q232" s="481"/>
      <c r="R232" s="481"/>
      <c r="S232" s="481"/>
      <c r="T232" s="192"/>
      <c r="U232" s="34"/>
      <c r="X232" s="483"/>
      <c r="Y232" s="483"/>
      <c r="Z232" s="483"/>
      <c r="AA232" s="483"/>
      <c r="AB232" s="483"/>
    </row>
    <row r="233" spans="2:34" ht="19.5" customHeight="1" x14ac:dyDescent="0.2">
      <c r="B233" s="482"/>
      <c r="C233" s="482"/>
      <c r="D233" s="482"/>
      <c r="E233" s="482"/>
      <c r="F233" s="482"/>
      <c r="G233" s="482"/>
      <c r="H233" s="482"/>
      <c r="I233" s="482"/>
      <c r="K233" s="45"/>
      <c r="U233" s="34"/>
      <c r="X233" s="483"/>
      <c r="Y233" s="483"/>
      <c r="Z233" s="483"/>
      <c r="AA233" s="483"/>
      <c r="AB233" s="483"/>
      <c r="AG233" s="34"/>
      <c r="AH233" s="34"/>
    </row>
    <row r="234" spans="2:34" ht="19.5" customHeight="1" x14ac:dyDescent="0.2">
      <c r="B234" s="482"/>
      <c r="C234" s="482"/>
      <c r="D234" s="482"/>
      <c r="E234" s="482"/>
      <c r="F234" s="482"/>
      <c r="G234" s="482"/>
      <c r="H234" s="482"/>
      <c r="I234" s="482"/>
      <c r="K234" s="45"/>
      <c r="U234" s="34"/>
      <c r="X234" s="483"/>
      <c r="Y234" s="483"/>
      <c r="Z234" s="483"/>
      <c r="AA234" s="483"/>
      <c r="AB234" s="483"/>
      <c r="AG234" s="34"/>
      <c r="AH234" s="34"/>
    </row>
    <row r="235" spans="2:34" ht="19.5" customHeight="1" x14ac:dyDescent="0.2">
      <c r="B235" s="482"/>
      <c r="C235" s="482"/>
      <c r="D235" s="482"/>
      <c r="E235" s="482"/>
      <c r="F235" s="482"/>
      <c r="G235" s="482"/>
      <c r="H235" s="482"/>
      <c r="I235" s="482"/>
      <c r="K235" s="45"/>
      <c r="U235" s="34"/>
      <c r="X235" s="483"/>
      <c r="Y235" s="483"/>
      <c r="Z235" s="483"/>
      <c r="AA235" s="483"/>
      <c r="AB235" s="483"/>
      <c r="AG235" s="34"/>
      <c r="AH235" s="34"/>
    </row>
    <row r="236" spans="2:34" ht="19.5" customHeight="1" x14ac:dyDescent="0.2">
      <c r="J236" s="7"/>
      <c r="P236" s="7"/>
      <c r="Q236" s="7"/>
      <c r="R236" s="7"/>
      <c r="S236" s="7"/>
      <c r="T236" s="7"/>
      <c r="U236" s="34"/>
      <c r="X236" s="483"/>
      <c r="Y236" s="483"/>
      <c r="Z236" s="483"/>
      <c r="AA236" s="483"/>
      <c r="AB236" s="483"/>
      <c r="AG236" s="34"/>
      <c r="AH236" s="34"/>
    </row>
    <row r="237" spans="2:34" ht="17.25" customHeight="1" x14ac:dyDescent="0.2">
      <c r="B237" s="30" t="s">
        <v>293</v>
      </c>
      <c r="C237" s="43"/>
      <c r="D237" s="43"/>
      <c r="E237" s="43"/>
      <c r="F237" s="43"/>
      <c r="H237" s="37"/>
      <c r="I237" s="37"/>
      <c r="J237" s="37"/>
      <c r="P237" s="36"/>
      <c r="S237" s="34"/>
      <c r="T237" s="34"/>
      <c r="U237" s="34"/>
      <c r="X237" s="483"/>
      <c r="Y237" s="483"/>
      <c r="Z237" s="483"/>
      <c r="AA237" s="483"/>
      <c r="AB237" s="483"/>
      <c r="AG237" s="34"/>
      <c r="AH237" s="34"/>
    </row>
    <row r="238" spans="2:34" s="1" customFormat="1" ht="43.9" customHeight="1" x14ac:dyDescent="0.2">
      <c r="B238" s="480" t="s">
        <v>538</v>
      </c>
      <c r="C238" s="480"/>
      <c r="D238" s="480"/>
      <c r="E238" s="480"/>
      <c r="F238" s="480"/>
      <c r="G238" s="480"/>
      <c r="H238" s="480"/>
      <c r="I238" s="480"/>
      <c r="X238" s="483"/>
      <c r="Y238" s="483"/>
      <c r="Z238" s="483"/>
      <c r="AA238" s="483"/>
      <c r="AB238" s="483"/>
    </row>
    <row r="239" spans="2:34" s="1" customFormat="1" ht="41.25" customHeight="1" x14ac:dyDescent="0.2">
      <c r="B239" s="492"/>
      <c r="C239" s="493"/>
      <c r="D239" s="493"/>
      <c r="E239" s="494"/>
      <c r="F239" s="494"/>
      <c r="G239" s="494"/>
      <c r="H239" s="494"/>
      <c r="I239" s="495"/>
      <c r="X239" s="483"/>
      <c r="Y239" s="483"/>
      <c r="Z239" s="483"/>
      <c r="AA239" s="483"/>
      <c r="AB239" s="483"/>
    </row>
    <row r="240" spans="2:34" s="1" customFormat="1" ht="41.25" customHeight="1" x14ac:dyDescent="0.2">
      <c r="B240" s="496"/>
      <c r="C240" s="497"/>
      <c r="D240" s="497"/>
      <c r="E240" s="498"/>
      <c r="F240" s="498"/>
      <c r="G240" s="498"/>
      <c r="H240" s="498"/>
      <c r="I240" s="499"/>
      <c r="X240" s="483"/>
      <c r="Y240" s="483"/>
      <c r="Z240" s="483"/>
      <c r="AA240" s="483"/>
      <c r="AB240" s="483"/>
    </row>
    <row r="241" spans="2:34" s="1" customFormat="1" ht="25.5" customHeight="1" x14ac:dyDescent="0.25">
      <c r="B241" s="500"/>
      <c r="C241" s="501"/>
      <c r="D241" s="501"/>
      <c r="E241" s="501"/>
      <c r="F241" s="501"/>
      <c r="G241" s="501"/>
      <c r="H241" s="501"/>
      <c r="I241" s="502"/>
      <c r="J241" s="22"/>
      <c r="K241" s="22"/>
      <c r="L241" s="22"/>
      <c r="M241" s="22"/>
      <c r="X241" s="483"/>
      <c r="Y241" s="483"/>
      <c r="Z241" s="483"/>
      <c r="AA241" s="483"/>
      <c r="AB241" s="483"/>
    </row>
    <row r="242" spans="2:34" ht="17.25" customHeight="1" x14ac:dyDescent="0.2">
      <c r="B242" s="43"/>
      <c r="C242" s="43"/>
      <c r="D242" s="43"/>
      <c r="E242" s="43"/>
      <c r="F242" s="43"/>
      <c r="H242" s="37"/>
      <c r="I242" s="37"/>
      <c r="J242" s="37"/>
      <c r="P242" s="36"/>
      <c r="S242" s="34"/>
      <c r="T242" s="34"/>
      <c r="U242" s="34"/>
      <c r="X242" s="483"/>
      <c r="Y242" s="483"/>
      <c r="Z242" s="483"/>
      <c r="AA242" s="483"/>
      <c r="AB242" s="483"/>
      <c r="AG242" s="34"/>
      <c r="AH242" s="34"/>
    </row>
    <row r="243" spans="2:34" ht="20.25" customHeight="1" x14ac:dyDescent="0.2">
      <c r="B243" s="503" t="s">
        <v>34</v>
      </c>
      <c r="C243" s="503"/>
      <c r="D243" s="503"/>
      <c r="E243" s="503"/>
      <c r="F243" s="503"/>
      <c r="P243" s="36"/>
      <c r="S243" s="34"/>
      <c r="T243" s="34"/>
      <c r="U243" s="34"/>
      <c r="X243" s="483"/>
      <c r="Y243" s="483"/>
      <c r="Z243" s="483"/>
      <c r="AA243" s="483"/>
      <c r="AB243" s="483"/>
      <c r="AG243" s="34"/>
      <c r="AH243" s="34"/>
    </row>
    <row r="244" spans="2:34" ht="33" customHeight="1" x14ac:dyDescent="0.2">
      <c r="B244" s="489" t="s">
        <v>35</v>
      </c>
      <c r="C244" s="532"/>
      <c r="D244" s="532"/>
      <c r="E244" s="532"/>
      <c r="F244" s="532"/>
      <c r="G244" s="532"/>
      <c r="H244" s="532"/>
      <c r="I244" s="532"/>
      <c r="J244" s="98"/>
      <c r="K244" s="89"/>
      <c r="L244" s="89"/>
      <c r="M244" s="89"/>
      <c r="N244" s="89"/>
      <c r="O244" s="34"/>
      <c r="P244" s="34"/>
      <c r="Q244" s="34"/>
      <c r="R244" s="34"/>
      <c r="S244" s="34"/>
      <c r="T244" s="34"/>
      <c r="U244" s="34"/>
      <c r="X244" s="483"/>
      <c r="Y244" s="483"/>
      <c r="Z244" s="483"/>
      <c r="AA244" s="483"/>
      <c r="AB244" s="483"/>
      <c r="AG244" s="34"/>
      <c r="AH244" s="34"/>
    </row>
    <row r="245" spans="2:34" ht="17.25" customHeight="1" x14ac:dyDescent="0.2">
      <c r="B245" s="652"/>
      <c r="C245" s="653"/>
      <c r="D245" s="653"/>
      <c r="E245" s="653"/>
      <c r="F245" s="653"/>
      <c r="G245" s="653"/>
      <c r="H245" s="653"/>
      <c r="I245" s="653"/>
      <c r="J245" s="99"/>
      <c r="K245" s="100"/>
      <c r="L245" s="100"/>
      <c r="M245" s="100"/>
      <c r="N245" s="100"/>
      <c r="O245" s="34"/>
      <c r="P245" s="34"/>
      <c r="Q245" s="34"/>
      <c r="R245" s="34"/>
      <c r="S245" s="34"/>
      <c r="T245" s="34"/>
      <c r="U245" s="34"/>
      <c r="X245" s="483"/>
      <c r="Y245" s="483"/>
      <c r="Z245" s="483"/>
      <c r="AA245" s="483"/>
      <c r="AB245" s="483"/>
      <c r="AG245" s="34"/>
      <c r="AH245" s="34"/>
    </row>
    <row r="246" spans="2:34" ht="12.75" customHeight="1" x14ac:dyDescent="0.2">
      <c r="B246" s="654"/>
      <c r="C246" s="655"/>
      <c r="D246" s="655"/>
      <c r="E246" s="655"/>
      <c r="F246" s="655"/>
      <c r="G246" s="655"/>
      <c r="H246" s="655"/>
      <c r="I246" s="655"/>
      <c r="J246" s="99"/>
      <c r="K246" s="100"/>
      <c r="L246" s="100"/>
      <c r="M246" s="100"/>
      <c r="N246" s="100"/>
      <c r="X246" s="483"/>
      <c r="Y246" s="483"/>
      <c r="Z246" s="483"/>
      <c r="AA246" s="483"/>
      <c r="AB246" s="483"/>
    </row>
    <row r="247" spans="2:34" ht="12.75" customHeight="1" x14ac:dyDescent="0.2">
      <c r="B247" s="654"/>
      <c r="C247" s="655"/>
      <c r="D247" s="655"/>
      <c r="E247" s="655"/>
      <c r="F247" s="655"/>
      <c r="G247" s="655"/>
      <c r="H247" s="655"/>
      <c r="I247" s="655"/>
      <c r="J247" s="99"/>
      <c r="K247" s="100"/>
      <c r="L247" s="100"/>
      <c r="M247" s="100"/>
      <c r="N247" s="100"/>
      <c r="X247" s="483"/>
      <c r="Y247" s="483"/>
      <c r="Z247" s="483"/>
      <c r="AA247" s="483"/>
      <c r="AB247" s="483"/>
    </row>
    <row r="248" spans="2:34" ht="12.75" customHeight="1" x14ac:dyDescent="0.2">
      <c r="B248" s="654"/>
      <c r="C248" s="655"/>
      <c r="D248" s="655"/>
      <c r="E248" s="655"/>
      <c r="F248" s="655"/>
      <c r="G248" s="655"/>
      <c r="H248" s="655"/>
      <c r="I248" s="655"/>
      <c r="J248" s="99"/>
      <c r="K248" s="100"/>
      <c r="L248" s="100"/>
      <c r="M248" s="100"/>
      <c r="N248" s="100"/>
      <c r="X248" s="483"/>
      <c r="Y248" s="483"/>
      <c r="Z248" s="483"/>
      <c r="AA248" s="483"/>
      <c r="AB248" s="483"/>
    </row>
    <row r="249" spans="2:34" ht="12.75" customHeight="1" x14ac:dyDescent="0.2">
      <c r="B249" s="654"/>
      <c r="C249" s="655"/>
      <c r="D249" s="655"/>
      <c r="E249" s="655"/>
      <c r="F249" s="655"/>
      <c r="G249" s="655"/>
      <c r="H249" s="655"/>
      <c r="I249" s="655"/>
      <c r="J249" s="99"/>
      <c r="K249" s="100"/>
      <c r="L249" s="100"/>
      <c r="M249" s="100"/>
      <c r="N249" s="100"/>
      <c r="X249" s="483"/>
      <c r="Y249" s="483"/>
      <c r="Z249" s="483"/>
      <c r="AA249" s="483"/>
      <c r="AB249" s="483"/>
    </row>
    <row r="250" spans="2:34" ht="12.75" customHeight="1" x14ac:dyDescent="0.2">
      <c r="B250" s="654"/>
      <c r="C250" s="655"/>
      <c r="D250" s="655"/>
      <c r="E250" s="655"/>
      <c r="F250" s="655"/>
      <c r="G250" s="655"/>
      <c r="H250" s="655"/>
      <c r="I250" s="655"/>
      <c r="J250" s="99"/>
      <c r="K250" s="100"/>
      <c r="L250" s="100"/>
      <c r="M250" s="100"/>
      <c r="N250" s="100"/>
      <c r="X250" s="483"/>
      <c r="Y250" s="483"/>
      <c r="Z250" s="483"/>
      <c r="AA250" s="483"/>
      <c r="AB250" s="483"/>
    </row>
    <row r="251" spans="2:34" ht="12.75" customHeight="1" x14ac:dyDescent="0.2">
      <c r="B251" s="654"/>
      <c r="C251" s="655"/>
      <c r="D251" s="655"/>
      <c r="E251" s="655"/>
      <c r="F251" s="655"/>
      <c r="G251" s="655"/>
      <c r="H251" s="655"/>
      <c r="I251" s="655"/>
      <c r="J251" s="94"/>
      <c r="K251" s="95"/>
      <c r="L251" s="95"/>
      <c r="M251" s="95"/>
      <c r="N251" s="95"/>
      <c r="X251" s="483"/>
      <c r="Y251" s="483"/>
      <c r="Z251" s="483"/>
      <c r="AA251" s="483"/>
      <c r="AB251" s="483"/>
    </row>
    <row r="252" spans="2:34" ht="12.75" customHeight="1" x14ac:dyDescent="0.2">
      <c r="B252" s="654"/>
      <c r="C252" s="655"/>
      <c r="D252" s="655"/>
      <c r="E252" s="655"/>
      <c r="F252" s="655"/>
      <c r="G252" s="655"/>
      <c r="H252" s="655"/>
      <c r="I252" s="655"/>
      <c r="J252" s="94"/>
      <c r="K252" s="95"/>
      <c r="L252" s="95"/>
      <c r="M252" s="95"/>
      <c r="N252" s="95"/>
      <c r="X252" s="483"/>
      <c r="Y252" s="483"/>
      <c r="Z252" s="483"/>
      <c r="AA252" s="483"/>
      <c r="AB252" s="483"/>
    </row>
    <row r="253" spans="2:34" ht="12.75" customHeight="1" x14ac:dyDescent="0.2">
      <c r="B253" s="654"/>
      <c r="C253" s="655"/>
      <c r="D253" s="655"/>
      <c r="E253" s="655"/>
      <c r="F253" s="655"/>
      <c r="G253" s="655"/>
      <c r="H253" s="655"/>
      <c r="I253" s="655"/>
      <c r="J253" s="94"/>
      <c r="K253" s="95"/>
      <c r="L253" s="95"/>
      <c r="M253" s="95"/>
      <c r="N253" s="95"/>
      <c r="X253" s="483"/>
      <c r="Y253" s="483"/>
      <c r="Z253" s="483"/>
      <c r="AA253" s="483"/>
      <c r="AB253" s="483"/>
    </row>
    <row r="254" spans="2:34" ht="15" customHeight="1" x14ac:dyDescent="0.2">
      <c r="B254" s="656"/>
      <c r="C254" s="657"/>
      <c r="D254" s="657"/>
      <c r="E254" s="657"/>
      <c r="F254" s="657"/>
      <c r="G254" s="657"/>
      <c r="H254" s="657"/>
      <c r="I254" s="657"/>
      <c r="J254" s="94"/>
      <c r="K254" s="95"/>
      <c r="L254" s="95"/>
      <c r="M254" s="95"/>
      <c r="N254" s="95"/>
      <c r="X254" s="483"/>
      <c r="Y254" s="483"/>
      <c r="Z254" s="483"/>
      <c r="AA254" s="483"/>
      <c r="AB254" s="483"/>
    </row>
    <row r="255" spans="2:34" x14ac:dyDescent="0.2">
      <c r="P255" s="45"/>
      <c r="X255" s="483"/>
      <c r="Y255" s="483"/>
      <c r="Z255" s="483"/>
      <c r="AA255" s="483"/>
      <c r="AB255" s="483"/>
    </row>
    <row r="256" spans="2:34" ht="15" customHeight="1" x14ac:dyDescent="0.2">
      <c r="B256" s="30" t="s">
        <v>732</v>
      </c>
      <c r="M256" s="30"/>
      <c r="P256" s="30" t="s">
        <v>119</v>
      </c>
      <c r="X256" s="483"/>
      <c r="Y256" s="483"/>
      <c r="Z256" s="483"/>
      <c r="AA256" s="483"/>
      <c r="AB256" s="483"/>
    </row>
    <row r="257" spans="2:46" ht="19.5" customHeight="1" x14ac:dyDescent="0.2">
      <c r="B257" s="480" t="s">
        <v>121</v>
      </c>
      <c r="C257" s="480"/>
      <c r="D257" s="480"/>
      <c r="E257" s="480"/>
      <c r="F257" s="480"/>
      <c r="G257" s="480"/>
      <c r="H257" s="480"/>
      <c r="I257" s="480"/>
      <c r="P257" s="489" t="s">
        <v>120</v>
      </c>
      <c r="Q257" s="490"/>
      <c r="R257" s="490"/>
      <c r="S257" s="490"/>
      <c r="T257" s="490"/>
      <c r="U257" s="490"/>
      <c r="V257" s="490"/>
      <c r="W257" s="558"/>
      <c r="X257" s="483"/>
      <c r="Y257" s="483"/>
      <c r="Z257" s="483"/>
      <c r="AA257" s="483"/>
      <c r="AB257" s="483"/>
    </row>
    <row r="258" spans="2:46" ht="19.5" customHeight="1" x14ac:dyDescent="0.2">
      <c r="B258" s="482"/>
      <c r="C258" s="482"/>
      <c r="D258" s="482"/>
      <c r="E258" s="482"/>
      <c r="F258" s="482"/>
      <c r="G258" s="482"/>
      <c r="H258" s="482"/>
      <c r="I258" s="482"/>
      <c r="O258" s="52"/>
      <c r="P258" s="484"/>
      <c r="Q258" s="485"/>
      <c r="R258" s="485"/>
      <c r="S258" s="485"/>
      <c r="T258" s="485"/>
      <c r="U258" s="485"/>
      <c r="V258" s="485"/>
      <c r="W258" s="486"/>
      <c r="X258" s="483"/>
      <c r="Y258" s="483"/>
      <c r="Z258" s="483"/>
      <c r="AA258" s="483"/>
      <c r="AB258" s="483"/>
    </row>
    <row r="259" spans="2:46" ht="19.5" customHeight="1" x14ac:dyDescent="0.2">
      <c r="B259" s="482"/>
      <c r="C259" s="482"/>
      <c r="D259" s="482"/>
      <c r="E259" s="482"/>
      <c r="F259" s="482"/>
      <c r="G259" s="482"/>
      <c r="H259" s="482"/>
      <c r="I259" s="482"/>
      <c r="P259" s="484"/>
      <c r="Q259" s="485"/>
      <c r="R259" s="485"/>
      <c r="S259" s="485"/>
      <c r="T259" s="485"/>
      <c r="U259" s="485"/>
      <c r="V259" s="485"/>
      <c r="W259" s="486"/>
      <c r="X259" s="483"/>
      <c r="Y259" s="483"/>
      <c r="Z259" s="483"/>
      <c r="AA259" s="483"/>
      <c r="AB259" s="483"/>
    </row>
    <row r="260" spans="2:46" ht="19.5" customHeight="1" x14ac:dyDescent="0.2">
      <c r="B260" s="477"/>
      <c r="C260" s="478"/>
      <c r="D260" s="478"/>
      <c r="E260" s="478"/>
      <c r="F260" s="478"/>
      <c r="G260" s="478"/>
      <c r="H260" s="478"/>
      <c r="I260" s="479"/>
      <c r="P260" s="484"/>
      <c r="Q260" s="485"/>
      <c r="R260" s="485"/>
      <c r="S260" s="485"/>
      <c r="T260" s="485"/>
      <c r="U260" s="485"/>
      <c r="V260" s="485"/>
      <c r="W260" s="486"/>
      <c r="X260" s="483"/>
      <c r="Y260" s="483"/>
      <c r="Z260" s="483"/>
      <c r="AA260" s="483"/>
      <c r="AB260" s="483"/>
    </row>
    <row r="261" spans="2:46" ht="19.5" customHeight="1" x14ac:dyDescent="0.2">
      <c r="B261" s="30"/>
      <c r="P261" s="38"/>
      <c r="Q261" s="38"/>
      <c r="R261" s="38"/>
      <c r="S261" s="38"/>
      <c r="T261" s="38"/>
      <c r="U261" s="38"/>
      <c r="X261" s="483"/>
      <c r="Y261" s="483"/>
      <c r="Z261" s="483"/>
      <c r="AA261" s="483"/>
      <c r="AB261" s="483"/>
    </row>
    <row r="262" spans="2:46" x14ac:dyDescent="0.2">
      <c r="P262" s="45"/>
      <c r="X262" s="483"/>
      <c r="Y262" s="483"/>
      <c r="Z262" s="483"/>
      <c r="AA262" s="483"/>
      <c r="AB262" s="483"/>
    </row>
    <row r="263" spans="2:46" ht="19.5" customHeight="1" x14ac:dyDescent="0.2">
      <c r="B263" s="30"/>
      <c r="H263" s="30"/>
      <c r="R263" s="35"/>
      <c r="U263" s="78"/>
      <c r="X263" s="483"/>
      <c r="Y263" s="483"/>
      <c r="Z263" s="483"/>
      <c r="AA263" s="483"/>
      <c r="AB263" s="483"/>
    </row>
    <row r="264" spans="2:46" ht="19.5" customHeight="1" x14ac:dyDescent="0.2">
      <c r="B264" s="30"/>
      <c r="H264" s="30"/>
      <c r="P264" s="551" t="s">
        <v>539</v>
      </c>
      <c r="Q264" s="552"/>
      <c r="R264" s="552"/>
      <c r="S264" s="552"/>
      <c r="T264" s="552"/>
      <c r="U264" s="552"/>
      <c r="V264" s="552"/>
      <c r="W264" s="553"/>
      <c r="X264" s="75"/>
      <c r="Y264" s="75"/>
      <c r="Z264" s="75"/>
      <c r="AA264" s="75"/>
      <c r="AB264" s="75"/>
    </row>
    <row r="265" spans="2:46" ht="21" customHeight="1" x14ac:dyDescent="0.2">
      <c r="M265" s="45"/>
      <c r="P265" s="554"/>
      <c r="Q265" s="555"/>
      <c r="R265" s="555"/>
      <c r="S265" s="555"/>
      <c r="T265" s="555"/>
      <c r="U265" s="555"/>
      <c r="V265" s="555"/>
      <c r="W265" s="556"/>
      <c r="X265" s="30"/>
      <c r="Y265" s="30"/>
      <c r="Z265" s="30"/>
      <c r="AA265" s="30"/>
      <c r="AB265" s="30"/>
      <c r="AC265" s="30"/>
      <c r="AD265" s="30"/>
      <c r="AE265" s="30"/>
      <c r="AF265" s="30"/>
      <c r="AG265" s="30"/>
      <c r="AH265" s="56"/>
      <c r="AI265" s="56"/>
      <c r="AJ265" s="56"/>
      <c r="AK265" s="56"/>
      <c r="AL265" s="56"/>
      <c r="AM265" s="56"/>
      <c r="AN265" s="56"/>
      <c r="AO265" s="56"/>
      <c r="AP265" s="56"/>
      <c r="AQ265" s="56"/>
      <c r="AR265" s="56"/>
      <c r="AS265" s="56"/>
      <c r="AT265" s="55"/>
    </row>
    <row r="266" spans="2:46" ht="51" customHeight="1" x14ac:dyDescent="0.2">
      <c r="B266" s="649" t="s">
        <v>719</v>
      </c>
      <c r="C266" s="650"/>
      <c r="D266" s="650"/>
      <c r="E266" s="650"/>
      <c r="F266" s="650"/>
      <c r="G266" s="650"/>
      <c r="H266" s="650"/>
      <c r="I266" s="651"/>
      <c r="P266" s="550" t="str">
        <f>"Leverantören intygar att avropssvaret är giltigt minst den tid som avropande organisation angett ovan. "&amp;CHAR(10)&amp;"("&amp;TEXT(D34,"ÅÅÅÅ-MM-DD")&amp;")"</f>
        <v>Leverantören intygar att avropssvaret är giltigt minst den tid som avropande organisation angett ovan. 
(1900-01-00)</v>
      </c>
      <c r="Q266" s="550"/>
      <c r="R266" s="550"/>
      <c r="S266" s="550"/>
      <c r="T266" s="550"/>
      <c r="U266" s="550"/>
      <c r="V266" s="550"/>
      <c r="W266" s="550"/>
      <c r="X266" s="30"/>
      <c r="Y266" s="30"/>
      <c r="Z266" s="30"/>
      <c r="AA266" s="30"/>
      <c r="AB266" s="30"/>
      <c r="AC266" s="30"/>
      <c r="AD266" s="30"/>
      <c r="AE266" s="30"/>
      <c r="AF266" s="30"/>
      <c r="AG266" s="30"/>
      <c r="AH266" s="56"/>
      <c r="AI266" s="56"/>
      <c r="AJ266" s="56"/>
      <c r="AK266" s="56"/>
      <c r="AL266" s="56"/>
      <c r="AM266" s="56"/>
      <c r="AN266" s="56"/>
      <c r="AO266" s="56"/>
      <c r="AP266" s="56"/>
      <c r="AQ266" s="56"/>
      <c r="AR266" s="56"/>
      <c r="AS266" s="56"/>
      <c r="AT266" s="55"/>
    </row>
    <row r="267" spans="2:46" ht="21" customHeight="1" x14ac:dyDescent="0.2">
      <c r="B267" s="79"/>
      <c r="P267" s="489" t="s">
        <v>37</v>
      </c>
      <c r="Q267" s="490"/>
      <c r="R267" s="490"/>
      <c r="S267" s="490"/>
      <c r="T267" s="490"/>
      <c r="U267" s="490"/>
      <c r="V267" s="490"/>
      <c r="W267" s="491"/>
      <c r="X267" s="30"/>
      <c r="Y267" s="30"/>
      <c r="Z267" s="30"/>
      <c r="AA267" s="30"/>
      <c r="AB267" s="30"/>
      <c r="AC267" s="30"/>
      <c r="AD267" s="30"/>
      <c r="AE267" s="30"/>
      <c r="AF267" s="30"/>
      <c r="AG267" s="30"/>
      <c r="AH267" s="56"/>
      <c r="AI267" s="56"/>
      <c r="AJ267" s="56"/>
      <c r="AK267" s="56"/>
      <c r="AL267" s="56"/>
      <c r="AM267" s="56"/>
      <c r="AN267" s="56"/>
      <c r="AO267" s="56"/>
      <c r="AP267" s="56"/>
      <c r="AQ267" s="56"/>
      <c r="AR267" s="56"/>
      <c r="AS267" s="56"/>
      <c r="AT267" s="55"/>
    </row>
    <row r="268" spans="2:46" ht="21.75" customHeight="1" x14ac:dyDescent="0.2">
      <c r="B268" s="33"/>
      <c r="C268" s="33"/>
      <c r="D268" s="33"/>
      <c r="E268" s="33"/>
      <c r="F268" s="33"/>
      <c r="G268" s="33"/>
      <c r="H268" s="33"/>
      <c r="I268" s="33"/>
      <c r="J268" s="33"/>
      <c r="K268" s="33"/>
      <c r="L268" s="33"/>
      <c r="M268" s="33"/>
      <c r="P268" s="484"/>
      <c r="Q268" s="485"/>
      <c r="R268" s="485"/>
      <c r="S268" s="485"/>
      <c r="T268" s="485"/>
      <c r="U268" s="485"/>
      <c r="V268" s="485"/>
      <c r="W268" s="486"/>
      <c r="X268" s="39"/>
      <c r="Y268" s="39"/>
      <c r="Z268" s="39"/>
      <c r="AA268" s="39"/>
      <c r="AB268" s="39"/>
      <c r="AC268" s="39"/>
      <c r="AD268" s="39"/>
      <c r="AE268" s="39"/>
      <c r="AF268" s="39"/>
      <c r="AG268" s="39"/>
      <c r="AH268" s="55" t="b">
        <f>IF(P268=0,TRUE,FALSE)</f>
        <v>1</v>
      </c>
      <c r="AI268" s="57"/>
      <c r="AJ268" s="58"/>
      <c r="AK268" s="55"/>
      <c r="AL268" s="55"/>
      <c r="AM268" s="55"/>
      <c r="AN268" s="55"/>
      <c r="AO268" s="55"/>
      <c r="AP268" s="55"/>
      <c r="AQ268" s="55"/>
      <c r="AR268" s="55"/>
      <c r="AS268" s="55"/>
      <c r="AT268" s="55"/>
    </row>
    <row r="269" spans="2:46" ht="7.5" customHeight="1" x14ac:dyDescent="0.2">
      <c r="B269" s="33"/>
      <c r="C269" s="33"/>
      <c r="D269" s="33"/>
      <c r="E269" s="33"/>
      <c r="F269" s="33"/>
      <c r="G269" s="33"/>
      <c r="H269" s="33"/>
      <c r="I269" s="33"/>
      <c r="J269" s="33"/>
      <c r="K269" s="33"/>
      <c r="L269" s="33"/>
      <c r="M269" s="33"/>
      <c r="P269" s="40"/>
      <c r="Q269" s="40"/>
      <c r="R269" s="40"/>
      <c r="S269" s="40"/>
      <c r="T269" s="40"/>
      <c r="X269" s="41"/>
      <c r="Y269" s="41"/>
      <c r="Z269" s="41"/>
      <c r="AA269" s="41"/>
      <c r="AB269" s="41"/>
      <c r="AC269" s="41"/>
      <c r="AD269" s="41"/>
      <c r="AE269" s="41"/>
      <c r="AF269" s="41"/>
      <c r="AG269" s="41"/>
      <c r="AH269" s="59"/>
      <c r="AI269" s="59"/>
      <c r="AJ269" s="58"/>
      <c r="AK269" s="55"/>
      <c r="AL269" s="55"/>
      <c r="AM269" s="55"/>
      <c r="AN269" s="55"/>
      <c r="AO269" s="55"/>
      <c r="AP269" s="55"/>
      <c r="AQ269" s="55"/>
      <c r="AR269" s="55"/>
      <c r="AS269" s="55"/>
      <c r="AT269" s="55"/>
    </row>
    <row r="270" spans="2:46" ht="18" customHeight="1" x14ac:dyDescent="0.2">
      <c r="B270" s="33"/>
      <c r="C270" s="33"/>
      <c r="D270" s="33"/>
      <c r="E270" s="33"/>
      <c r="F270" s="33"/>
      <c r="G270" s="33"/>
      <c r="H270" s="33"/>
      <c r="I270" s="33"/>
      <c r="J270" s="33"/>
      <c r="K270" s="33"/>
      <c r="L270" s="33"/>
      <c r="M270" s="33"/>
      <c r="P270" s="547" t="s">
        <v>38</v>
      </c>
      <c r="Q270" s="548"/>
      <c r="R270" s="548"/>
      <c r="S270" s="548"/>
      <c r="T270" s="548"/>
      <c r="U270" s="548"/>
      <c r="V270" s="548"/>
      <c r="W270" s="549"/>
      <c r="X270" s="40"/>
      <c r="Y270" s="40"/>
      <c r="Z270" s="40"/>
      <c r="AA270" s="40"/>
      <c r="AB270" s="40"/>
      <c r="AC270" s="40"/>
      <c r="AD270" s="40"/>
      <c r="AE270" s="40"/>
      <c r="AF270" s="40"/>
      <c r="AG270" s="40"/>
      <c r="AH270" s="58"/>
      <c r="AI270" s="58"/>
      <c r="AJ270" s="58"/>
      <c r="AK270" s="55"/>
      <c r="AL270" s="55"/>
      <c r="AM270" s="55"/>
      <c r="AN270" s="55"/>
      <c r="AO270" s="55"/>
      <c r="AP270" s="55"/>
      <c r="AQ270" s="55"/>
      <c r="AR270" s="55"/>
      <c r="AS270" s="55"/>
      <c r="AT270" s="55"/>
    </row>
    <row r="271" spans="2:46" ht="14.25" customHeight="1" x14ac:dyDescent="0.2">
      <c r="B271" s="46"/>
      <c r="C271" s="46"/>
      <c r="D271" s="46"/>
      <c r="P271" s="541"/>
      <c r="Q271" s="542"/>
      <c r="R271" s="542"/>
      <c r="S271" s="542"/>
      <c r="T271" s="542"/>
      <c r="U271" s="542"/>
      <c r="V271" s="542"/>
      <c r="W271" s="543"/>
      <c r="X271" s="39"/>
      <c r="Y271" s="39"/>
      <c r="Z271" s="39"/>
      <c r="AA271" s="39"/>
      <c r="AB271" s="39"/>
      <c r="AC271" s="39"/>
      <c r="AD271" s="39"/>
      <c r="AE271" s="39"/>
      <c r="AF271" s="39"/>
      <c r="AG271" s="39"/>
      <c r="AH271" s="57"/>
      <c r="AI271" s="57"/>
      <c r="AJ271" s="58"/>
      <c r="AK271" s="55"/>
      <c r="AL271" s="55"/>
      <c r="AM271" s="55"/>
      <c r="AN271" s="55"/>
      <c r="AO271" s="55"/>
      <c r="AP271" s="55"/>
      <c r="AQ271" s="55"/>
      <c r="AR271" s="55"/>
      <c r="AS271" s="55"/>
      <c r="AT271" s="55"/>
    </row>
    <row r="272" spans="2:46" ht="26.25" customHeight="1" x14ac:dyDescent="0.2">
      <c r="B272" s="46"/>
      <c r="C272" s="46"/>
      <c r="D272" s="46"/>
      <c r="F272" s="45"/>
      <c r="P272" s="544"/>
      <c r="Q272" s="545"/>
      <c r="R272" s="545"/>
      <c r="S272" s="545"/>
      <c r="T272" s="545"/>
      <c r="U272" s="545"/>
      <c r="V272" s="545"/>
      <c r="W272" s="546"/>
      <c r="X272" s="41"/>
      <c r="Y272" s="41"/>
      <c r="Z272" s="41"/>
      <c r="AA272" s="41"/>
      <c r="AB272" s="41"/>
      <c r="AC272" s="41"/>
      <c r="AD272" s="41"/>
      <c r="AE272" s="41"/>
      <c r="AF272" s="41"/>
      <c r="AG272" s="41"/>
      <c r="AH272" s="55" t="b">
        <f>IF(P271=0,TRUE,FALSE)</f>
        <v>1</v>
      </c>
      <c r="AI272" s="59"/>
      <c r="AJ272" s="58"/>
      <c r="AK272" s="55"/>
      <c r="AL272" s="55"/>
      <c r="AM272" s="55"/>
      <c r="AN272" s="55"/>
      <c r="AO272" s="55"/>
      <c r="AP272" s="55"/>
      <c r="AQ272" s="55"/>
      <c r="AR272" s="55"/>
      <c r="AS272" s="55"/>
      <c r="AT272" s="55"/>
    </row>
    <row r="273" spans="6:46" ht="42.75" customHeight="1" x14ac:dyDescent="0.2">
      <c r="F273" s="45"/>
      <c r="R273" s="41"/>
      <c r="X273" s="41"/>
      <c r="Y273" s="41"/>
      <c r="Z273" s="41"/>
      <c r="AA273" s="41"/>
      <c r="AB273" s="41"/>
      <c r="AC273" s="41"/>
      <c r="AD273" s="41"/>
      <c r="AE273" s="41"/>
      <c r="AF273" s="41"/>
      <c r="AG273" s="41"/>
      <c r="AH273" s="59"/>
      <c r="AI273" s="59"/>
      <c r="AJ273" s="58"/>
      <c r="AK273" s="55"/>
      <c r="AL273" s="55"/>
      <c r="AM273" s="55"/>
      <c r="AN273" s="55"/>
      <c r="AO273" s="55"/>
      <c r="AP273" s="55"/>
      <c r="AQ273" s="55"/>
      <c r="AR273" s="55"/>
      <c r="AS273" s="55"/>
      <c r="AT273" s="55"/>
    </row>
    <row r="274" spans="6:46" ht="42.75" customHeight="1" x14ac:dyDescent="0.2">
      <c r="T274" s="540" t="str">
        <f>IF(LarmStatus,"Minst ett av de obligatoriska kraven är inte ifyllda eller besvarde med Nej","")</f>
        <v>Minst ett av de obligatoriska kraven är inte ifyllda eller besvarde med Nej</v>
      </c>
      <c r="U274" s="540"/>
      <c r="V274" s="540"/>
      <c r="W274" s="540"/>
      <c r="X274" s="45"/>
      <c r="AH274" s="55"/>
      <c r="AI274" s="55"/>
      <c r="AJ274" s="55"/>
      <c r="AK274" s="55"/>
      <c r="AL274" s="55"/>
      <c r="AM274" s="55"/>
      <c r="AN274" s="55"/>
      <c r="AO274" s="55"/>
      <c r="AP274" s="55"/>
      <c r="AQ274" s="55"/>
      <c r="AR274" s="55"/>
      <c r="AS274" s="55"/>
      <c r="AT274" s="55"/>
    </row>
    <row r="275" spans="6:46" ht="7.5" customHeight="1" x14ac:dyDescent="0.2">
      <c r="AH275" s="55"/>
      <c r="AI275" s="55"/>
      <c r="AJ275" s="55"/>
      <c r="AK275" s="55"/>
      <c r="AL275" s="55"/>
      <c r="AM275" s="55"/>
      <c r="AN275" s="55"/>
      <c r="AO275" s="55"/>
      <c r="AP275" s="55"/>
      <c r="AQ275" s="55"/>
      <c r="AR275" s="55"/>
      <c r="AS275" s="55"/>
      <c r="AT275" s="55"/>
    </row>
    <row r="276" spans="6:46" ht="7.5" customHeight="1" x14ac:dyDescent="0.2">
      <c r="AH276" s="55"/>
      <c r="AI276" s="55"/>
      <c r="AJ276" s="55"/>
      <c r="AK276" s="55"/>
      <c r="AL276" s="55"/>
      <c r="AM276" s="55"/>
      <c r="AN276" s="55"/>
      <c r="AO276" s="55"/>
      <c r="AP276" s="55"/>
      <c r="AQ276" s="55"/>
      <c r="AR276" s="55"/>
      <c r="AS276" s="55"/>
      <c r="AT276" s="55"/>
    </row>
    <row r="277" spans="6:46" ht="20.25" customHeight="1" x14ac:dyDescent="0.2">
      <c r="AH277" s="55"/>
      <c r="AI277" s="55"/>
      <c r="AJ277" s="55"/>
      <c r="AK277" s="55"/>
      <c r="AL277" s="55"/>
      <c r="AM277" s="55"/>
      <c r="AN277" s="55"/>
      <c r="AO277" s="55"/>
      <c r="AP277" s="55"/>
      <c r="AQ277" s="55"/>
      <c r="AR277" s="55"/>
      <c r="AS277" s="55"/>
      <c r="AT277" s="55"/>
    </row>
    <row r="278" spans="6:46" ht="17.25" customHeight="1" x14ac:dyDescent="0.2">
      <c r="AH278" s="55"/>
      <c r="AI278" s="55"/>
      <c r="AJ278" s="55"/>
      <c r="AK278" s="55"/>
      <c r="AL278" s="55"/>
      <c r="AM278" s="55"/>
      <c r="AN278" s="55"/>
      <c r="AO278" s="55"/>
      <c r="AP278" s="55"/>
      <c r="AQ278" s="55"/>
      <c r="AR278" s="55"/>
      <c r="AS278" s="55"/>
      <c r="AT278" s="55"/>
    </row>
    <row r="279" spans="6:46" ht="17.25" customHeight="1" x14ac:dyDescent="0.2">
      <c r="AH279" s="55"/>
      <c r="AI279" s="55"/>
      <c r="AJ279" s="55"/>
      <c r="AK279" s="55"/>
      <c r="AL279" s="55"/>
      <c r="AM279" s="55"/>
      <c r="AN279" s="55"/>
      <c r="AO279" s="55"/>
      <c r="AP279" s="55"/>
      <c r="AQ279" s="55"/>
      <c r="AR279" s="55"/>
      <c r="AS279" s="55"/>
      <c r="AT279" s="55"/>
    </row>
    <row r="280" spans="6:46" ht="17.25" customHeight="1" x14ac:dyDescent="0.2">
      <c r="AH280" s="55"/>
      <c r="AI280" s="55"/>
      <c r="AJ280" s="55"/>
      <c r="AK280" s="55"/>
      <c r="AL280" s="55"/>
      <c r="AM280" s="55"/>
      <c r="AN280" s="55"/>
      <c r="AO280" s="55"/>
      <c r="AP280" s="55"/>
      <c r="AQ280" s="55"/>
      <c r="AR280" s="55"/>
      <c r="AS280" s="55"/>
      <c r="AT280" s="55"/>
    </row>
    <row r="281" spans="6:46" ht="17.25" customHeight="1" x14ac:dyDescent="0.2">
      <c r="AH281" s="55"/>
      <c r="AI281" s="55"/>
      <c r="AJ281" s="55"/>
      <c r="AK281" s="55"/>
      <c r="AL281" s="55"/>
      <c r="AM281" s="55"/>
      <c r="AN281" s="55"/>
      <c r="AO281" s="55"/>
      <c r="AP281" s="55"/>
      <c r="AQ281" s="55"/>
      <c r="AR281" s="55"/>
      <c r="AS281" s="55"/>
      <c r="AT281" s="55"/>
    </row>
    <row r="282" spans="6:46" ht="17.25" customHeight="1" x14ac:dyDescent="0.2">
      <c r="AH282" s="55"/>
      <c r="AI282" s="55"/>
      <c r="AJ282" s="55"/>
      <c r="AK282" s="55"/>
      <c r="AL282" s="55"/>
      <c r="AM282" s="55"/>
      <c r="AN282" s="55"/>
      <c r="AO282" s="55"/>
      <c r="AP282" s="55"/>
      <c r="AQ282" s="55"/>
      <c r="AR282" s="55"/>
      <c r="AS282" s="55"/>
      <c r="AT282" s="55"/>
    </row>
    <row r="283" spans="6:46" ht="17.25" customHeight="1" x14ac:dyDescent="0.2">
      <c r="AH283" s="55"/>
      <c r="AI283" s="55"/>
      <c r="AJ283" s="55"/>
      <c r="AK283" s="55"/>
      <c r="AL283" s="55"/>
      <c r="AM283" s="55"/>
      <c r="AN283" s="55"/>
      <c r="AO283" s="55"/>
      <c r="AP283" s="55"/>
      <c r="AQ283" s="55"/>
      <c r="AR283" s="55"/>
      <c r="AS283" s="55"/>
      <c r="AT283" s="55"/>
    </row>
    <row r="284" spans="6:46" ht="17.25" customHeight="1" x14ac:dyDescent="0.2">
      <c r="AH284" s="55"/>
      <c r="AI284" s="55"/>
      <c r="AJ284" s="55"/>
      <c r="AK284" s="55"/>
      <c r="AL284" s="55"/>
      <c r="AM284" s="55"/>
      <c r="AN284" s="55"/>
      <c r="AO284" s="55"/>
      <c r="AP284" s="55"/>
      <c r="AQ284" s="55"/>
      <c r="AR284" s="55"/>
      <c r="AS284" s="55"/>
      <c r="AT284" s="55"/>
    </row>
  </sheetData>
  <sheetProtection algorithmName="SHA-512" hashValue="79hjT0Bgt3kiRmrFxH3C4BjWa+A3Vi5ScdlyJZ9zJdx9tMtQAh3FmhA7X5Go+BTEs9Jj8Zj87Iu2ge03OyjZJw==" saltValue="gqwPQ+q6SOEgrLUAGX7F9g==" spinCount="100000" sheet="1" formatRows="0"/>
  <dataConsolidate/>
  <mergeCells count="804">
    <mergeCell ref="P268:W268"/>
    <mergeCell ref="P270:W270"/>
    <mergeCell ref="P271:W272"/>
    <mergeCell ref="T274:W274"/>
    <mergeCell ref="B165:E165"/>
    <mergeCell ref="B260:I260"/>
    <mergeCell ref="P260:W260"/>
    <mergeCell ref="P264:W265"/>
    <mergeCell ref="B266:I266"/>
    <mergeCell ref="P266:W266"/>
    <mergeCell ref="P267:W267"/>
    <mergeCell ref="B257:I257"/>
    <mergeCell ref="P257:W257"/>
    <mergeCell ref="B258:I258"/>
    <mergeCell ref="P258:W258"/>
    <mergeCell ref="B259:I259"/>
    <mergeCell ref="P259:W259"/>
    <mergeCell ref="B235:I235"/>
    <mergeCell ref="B238:I238"/>
    <mergeCell ref="B239:I241"/>
    <mergeCell ref="B243:F243"/>
    <mergeCell ref="B244:I244"/>
    <mergeCell ref="B245:I254"/>
    <mergeCell ref="B228:I228"/>
    <mergeCell ref="B212:I212"/>
    <mergeCell ref="P212:S212"/>
    <mergeCell ref="B213:I213"/>
    <mergeCell ref="B214:I214"/>
    <mergeCell ref="X214:AB263"/>
    <mergeCell ref="B215:I215"/>
    <mergeCell ref="B218:I218"/>
    <mergeCell ref="P218:S218"/>
    <mergeCell ref="B219:I219"/>
    <mergeCell ref="B220:I220"/>
    <mergeCell ref="B229:I229"/>
    <mergeCell ref="B232:I232"/>
    <mergeCell ref="P232:S232"/>
    <mergeCell ref="B233:I233"/>
    <mergeCell ref="B234:I234"/>
    <mergeCell ref="B221:I221"/>
    <mergeCell ref="B224:I224"/>
    <mergeCell ref="P224:S224"/>
    <mergeCell ref="B225:I225"/>
    <mergeCell ref="B226:I226"/>
    <mergeCell ref="B227:I227"/>
    <mergeCell ref="B209:F209"/>
    <mergeCell ref="B210:I210"/>
    <mergeCell ref="Z204:AB204"/>
    <mergeCell ref="S198:T198"/>
    <mergeCell ref="U198:V198"/>
    <mergeCell ref="P201:Q201"/>
    <mergeCell ref="R201:S201"/>
    <mergeCell ref="B202:N204"/>
    <mergeCell ref="R203:S204"/>
    <mergeCell ref="B194:C194"/>
    <mergeCell ref="M194:N194"/>
    <mergeCell ref="R194:S194"/>
    <mergeCell ref="T194:U194"/>
    <mergeCell ref="V194:W194"/>
    <mergeCell ref="M195:N195"/>
    <mergeCell ref="M193:N193"/>
    <mergeCell ref="B190:C190"/>
    <mergeCell ref="D190:G190"/>
    <mergeCell ref="H190:K190"/>
    <mergeCell ref="M190:N190"/>
    <mergeCell ref="Q190:X190"/>
    <mergeCell ref="B191:C191"/>
    <mergeCell ref="D191:G191"/>
    <mergeCell ref="H191:K191"/>
    <mergeCell ref="M191:N191"/>
    <mergeCell ref="Q191:X191"/>
    <mergeCell ref="B188:C188"/>
    <mergeCell ref="D188:G188"/>
    <mergeCell ref="H188:K188"/>
    <mergeCell ref="M188:N188"/>
    <mergeCell ref="Q188:X188"/>
    <mergeCell ref="B189:C189"/>
    <mergeCell ref="D189:G189"/>
    <mergeCell ref="H189:K189"/>
    <mergeCell ref="M189:N189"/>
    <mergeCell ref="Q189:X189"/>
    <mergeCell ref="B186:C186"/>
    <mergeCell ref="D186:G186"/>
    <mergeCell ref="H186:K186"/>
    <mergeCell ref="M186:N186"/>
    <mergeCell ref="Q186:X186"/>
    <mergeCell ref="B187:C187"/>
    <mergeCell ref="D187:G187"/>
    <mergeCell ref="H187:K187"/>
    <mergeCell ref="M187:N187"/>
    <mergeCell ref="Q187:X187"/>
    <mergeCell ref="B184:C184"/>
    <mergeCell ref="D184:G184"/>
    <mergeCell ref="H184:K184"/>
    <mergeCell ref="M184:N184"/>
    <mergeCell ref="Q184:X184"/>
    <mergeCell ref="B185:C185"/>
    <mergeCell ref="D185:G185"/>
    <mergeCell ref="H185:K185"/>
    <mergeCell ref="M185:N185"/>
    <mergeCell ref="Q185:X185"/>
    <mergeCell ref="B182:C182"/>
    <mergeCell ref="D182:G182"/>
    <mergeCell ref="H182:K182"/>
    <mergeCell ref="M182:N182"/>
    <mergeCell ref="Q182:X182"/>
    <mergeCell ref="B183:C183"/>
    <mergeCell ref="D183:G183"/>
    <mergeCell ref="H183:K183"/>
    <mergeCell ref="M183:N183"/>
    <mergeCell ref="Q183:X183"/>
    <mergeCell ref="B180:C180"/>
    <mergeCell ref="D180:G180"/>
    <mergeCell ref="H180:K180"/>
    <mergeCell ref="M180:N180"/>
    <mergeCell ref="Q180:X180"/>
    <mergeCell ref="B181:C181"/>
    <mergeCell ref="D181:G181"/>
    <mergeCell ref="H181:K181"/>
    <mergeCell ref="M181:N181"/>
    <mergeCell ref="Q181:X181"/>
    <mergeCell ref="B178:C178"/>
    <mergeCell ref="D178:G178"/>
    <mergeCell ref="H178:K178"/>
    <mergeCell ref="M178:N178"/>
    <mergeCell ref="Q178:X178"/>
    <mergeCell ref="B179:C179"/>
    <mergeCell ref="D179:G179"/>
    <mergeCell ref="H179:K179"/>
    <mergeCell ref="M179:N179"/>
    <mergeCell ref="Q179:X179"/>
    <mergeCell ref="B176:C176"/>
    <mergeCell ref="D176:G176"/>
    <mergeCell ref="H176:K176"/>
    <mergeCell ref="M176:N176"/>
    <mergeCell ref="Q176:X176"/>
    <mergeCell ref="B177:C177"/>
    <mergeCell ref="D177:G177"/>
    <mergeCell ref="H177:K177"/>
    <mergeCell ref="M177:N177"/>
    <mergeCell ref="Q177:X177"/>
    <mergeCell ref="B174:C174"/>
    <mergeCell ref="D174:G174"/>
    <mergeCell ref="H174:K174"/>
    <mergeCell ref="M174:N174"/>
    <mergeCell ref="Q174:X174"/>
    <mergeCell ref="B175:C175"/>
    <mergeCell ref="D175:G175"/>
    <mergeCell ref="H175:K175"/>
    <mergeCell ref="M175:N175"/>
    <mergeCell ref="Q175:X175"/>
    <mergeCell ref="B172:C172"/>
    <mergeCell ref="D172:G172"/>
    <mergeCell ref="H172:K172"/>
    <mergeCell ref="M172:N172"/>
    <mergeCell ref="Q172:X172"/>
    <mergeCell ref="B173:C173"/>
    <mergeCell ref="D173:G173"/>
    <mergeCell ref="H173:K173"/>
    <mergeCell ref="M173:N173"/>
    <mergeCell ref="Q173:X173"/>
    <mergeCell ref="B170:C170"/>
    <mergeCell ref="D170:G170"/>
    <mergeCell ref="H170:K170"/>
    <mergeCell ref="M170:N170"/>
    <mergeCell ref="Q170:X170"/>
    <mergeCell ref="B171:C171"/>
    <mergeCell ref="D171:G171"/>
    <mergeCell ref="H171:K171"/>
    <mergeCell ref="M171:N171"/>
    <mergeCell ref="Q171:X171"/>
    <mergeCell ref="B168:C168"/>
    <mergeCell ref="D168:G168"/>
    <mergeCell ref="H168:K168"/>
    <mergeCell ref="M168:N168"/>
    <mergeCell ref="Q168:X168"/>
    <mergeCell ref="B169:C169"/>
    <mergeCell ref="D169:G169"/>
    <mergeCell ref="H169:K169"/>
    <mergeCell ref="M169:N169"/>
    <mergeCell ref="Q169:X169"/>
    <mergeCell ref="B166:C166"/>
    <mergeCell ref="D166:G166"/>
    <mergeCell ref="H166:K166"/>
    <mergeCell ref="M166:N166"/>
    <mergeCell ref="Q166:X166"/>
    <mergeCell ref="B167:C167"/>
    <mergeCell ref="D167:G167"/>
    <mergeCell ref="H167:K167"/>
    <mergeCell ref="M167:N167"/>
    <mergeCell ref="Q167:X167"/>
    <mergeCell ref="H162:N162"/>
    <mergeCell ref="B160:C160"/>
    <mergeCell ref="D160:G160"/>
    <mergeCell ref="H160:N160"/>
    <mergeCell ref="Q160:X160"/>
    <mergeCell ref="B161:C161"/>
    <mergeCell ref="D161:G161"/>
    <mergeCell ref="H161:N161"/>
    <mergeCell ref="Q161:X161"/>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54:C154"/>
    <mergeCell ref="D154:G154"/>
    <mergeCell ref="H154:N154"/>
    <mergeCell ref="Q154:X154"/>
    <mergeCell ref="B155:C155"/>
    <mergeCell ref="D155:G155"/>
    <mergeCell ref="H155:N155"/>
    <mergeCell ref="Q155:X155"/>
    <mergeCell ref="B152:C152"/>
    <mergeCell ref="D152:G152"/>
    <mergeCell ref="H152:N152"/>
    <mergeCell ref="Q152:X152"/>
    <mergeCell ref="B153:C153"/>
    <mergeCell ref="D153:G153"/>
    <mergeCell ref="H153:N153"/>
    <mergeCell ref="Q153:X153"/>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42:C142"/>
    <mergeCell ref="D142:G142"/>
    <mergeCell ref="H142:N142"/>
    <mergeCell ref="Q142:X142"/>
    <mergeCell ref="B143:C143"/>
    <mergeCell ref="D143:G143"/>
    <mergeCell ref="H143:N143"/>
    <mergeCell ref="Q143:X143"/>
    <mergeCell ref="B140:C140"/>
    <mergeCell ref="D140:G140"/>
    <mergeCell ref="H140:N140"/>
    <mergeCell ref="Q140:X140"/>
    <mergeCell ref="B141:C141"/>
    <mergeCell ref="D141:G141"/>
    <mergeCell ref="H141:N141"/>
    <mergeCell ref="Q141:X141"/>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30:J130"/>
    <mergeCell ref="B131:J132"/>
    <mergeCell ref="K132:K135"/>
    <mergeCell ref="L132:N134"/>
    <mergeCell ref="B134:F134"/>
    <mergeCell ref="B135:E135"/>
    <mergeCell ref="X118:Y118"/>
    <mergeCell ref="X120:Y120"/>
    <mergeCell ref="B123:J123"/>
    <mergeCell ref="B124:J124"/>
    <mergeCell ref="E126:I126"/>
    <mergeCell ref="B129:J129"/>
    <mergeCell ref="L128:N130"/>
    <mergeCell ref="B116:D116"/>
    <mergeCell ref="F116:L116"/>
    <mergeCell ref="P116:U116"/>
    <mergeCell ref="V116:W116"/>
    <mergeCell ref="X116:Y116"/>
    <mergeCell ref="U117:W117"/>
    <mergeCell ref="B114:D114"/>
    <mergeCell ref="F114:L114"/>
    <mergeCell ref="P114:U114"/>
    <mergeCell ref="V114:W114"/>
    <mergeCell ref="X114:Y114"/>
    <mergeCell ref="U115:W115"/>
    <mergeCell ref="B112:D112"/>
    <mergeCell ref="F112:L112"/>
    <mergeCell ref="P112:U112"/>
    <mergeCell ref="V112:W112"/>
    <mergeCell ref="X112:Y112"/>
    <mergeCell ref="U113:W113"/>
    <mergeCell ref="B110:D110"/>
    <mergeCell ref="F110:L110"/>
    <mergeCell ref="P110:U110"/>
    <mergeCell ref="V110:W110"/>
    <mergeCell ref="X110:Y110"/>
    <mergeCell ref="U111:W111"/>
    <mergeCell ref="B108:D108"/>
    <mergeCell ref="F108:L108"/>
    <mergeCell ref="P108:U108"/>
    <mergeCell ref="V108:W108"/>
    <mergeCell ref="X108:Y108"/>
    <mergeCell ref="U109:W109"/>
    <mergeCell ref="B106:D106"/>
    <mergeCell ref="F106:L106"/>
    <mergeCell ref="P106:U106"/>
    <mergeCell ref="V106:W106"/>
    <mergeCell ref="X106:Y106"/>
    <mergeCell ref="U107:W107"/>
    <mergeCell ref="B104:D104"/>
    <mergeCell ref="F104:L104"/>
    <mergeCell ref="P104:U104"/>
    <mergeCell ref="V104:W104"/>
    <mergeCell ref="X104:Y104"/>
    <mergeCell ref="U105:W105"/>
    <mergeCell ref="X99:Y99"/>
    <mergeCell ref="B101:F101"/>
    <mergeCell ref="U102:W102"/>
    <mergeCell ref="B103:D103"/>
    <mergeCell ref="F103:L103"/>
    <mergeCell ref="P103:U103"/>
    <mergeCell ref="V103:W103"/>
    <mergeCell ref="X103:Y103"/>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54:Y54"/>
    <mergeCell ref="C55:D55"/>
    <mergeCell ref="E55:F55"/>
    <mergeCell ref="G55:H55"/>
    <mergeCell ref="I55:L55"/>
    <mergeCell ref="P55:U55"/>
    <mergeCell ref="V55:W55"/>
    <mergeCell ref="X55:Y55"/>
    <mergeCell ref="C54:D54"/>
    <mergeCell ref="E54:F54"/>
    <mergeCell ref="G54:H54"/>
    <mergeCell ref="I54:L54"/>
    <mergeCell ref="P54:U54"/>
    <mergeCell ref="V54:W54"/>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0:Y50"/>
    <mergeCell ref="C51:D51"/>
    <mergeCell ref="E51:F51"/>
    <mergeCell ref="G51:H51"/>
    <mergeCell ref="I51:L51"/>
    <mergeCell ref="P51:U51"/>
    <mergeCell ref="V51:W51"/>
    <mergeCell ref="X51:Y51"/>
    <mergeCell ref="C50:D50"/>
    <mergeCell ref="E50:F50"/>
    <mergeCell ref="G50:H50"/>
    <mergeCell ref="I50:L50"/>
    <mergeCell ref="P50:U50"/>
    <mergeCell ref="V50:W50"/>
    <mergeCell ref="Z48:AQ48"/>
    <mergeCell ref="C49:D49"/>
    <mergeCell ref="E49:F49"/>
    <mergeCell ref="G49:H49"/>
    <mergeCell ref="I49:L49"/>
    <mergeCell ref="P49:U49"/>
    <mergeCell ref="V49:W49"/>
    <mergeCell ref="X49:Y49"/>
    <mergeCell ref="V47:W47"/>
    <mergeCell ref="X47:Y47"/>
    <mergeCell ref="C48:D48"/>
    <mergeCell ref="E48:F48"/>
    <mergeCell ref="G48:H48"/>
    <mergeCell ref="I48:L48"/>
    <mergeCell ref="P48:U48"/>
    <mergeCell ref="V48:W48"/>
    <mergeCell ref="X48:Y48"/>
    <mergeCell ref="P46:Q46"/>
    <mergeCell ref="C47:D47"/>
    <mergeCell ref="E47:F47"/>
    <mergeCell ref="G47:H47"/>
    <mergeCell ref="I47:L47"/>
    <mergeCell ref="P47:U47"/>
    <mergeCell ref="B39:K39"/>
    <mergeCell ref="B40:K40"/>
    <mergeCell ref="B42:K42"/>
    <mergeCell ref="B43:K43"/>
    <mergeCell ref="F45:K46"/>
    <mergeCell ref="B46:E46"/>
    <mergeCell ref="B36:C36"/>
    <mergeCell ref="D36:E36"/>
    <mergeCell ref="G36:H36"/>
    <mergeCell ref="B37:C37"/>
    <mergeCell ref="D37:E37"/>
    <mergeCell ref="G37:H37"/>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H8:I8"/>
    <mergeCell ref="B11:D11"/>
    <mergeCell ref="E11:G11"/>
    <mergeCell ref="H11:I11"/>
    <mergeCell ref="P11:S11"/>
    <mergeCell ref="T11:W11"/>
    <mergeCell ref="B12:D12"/>
    <mergeCell ref="E12:G12"/>
    <mergeCell ref="H12:I12"/>
    <mergeCell ref="P12:S12"/>
    <mergeCell ref="T12:U12"/>
    <mergeCell ref="J8:O8"/>
    <mergeCell ref="B3:I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s>
  <conditionalFormatting sqref="P268:W268 P271:W272">
    <cfRule type="expression" dxfId="115" priority="105" stopIfTrue="1">
      <formula>#REF!="Ja"</formula>
    </cfRule>
  </conditionalFormatting>
  <conditionalFormatting sqref="S17:W17">
    <cfRule type="expression" dxfId="114" priority="104" stopIfTrue="1">
      <formula>$P$17="Nej"</formula>
    </cfRule>
  </conditionalFormatting>
  <conditionalFormatting sqref="T212">
    <cfRule type="cellIs" dxfId="113" priority="100" stopIfTrue="1" operator="equal">
      <formula>"Nej"</formula>
    </cfRule>
  </conditionalFormatting>
  <conditionalFormatting sqref="T218">
    <cfRule type="cellIs" dxfId="112" priority="99" stopIfTrue="1" operator="equal">
      <formula>"Nej"</formula>
    </cfRule>
  </conditionalFormatting>
  <conditionalFormatting sqref="T224">
    <cfRule type="cellIs" dxfId="111" priority="98" stopIfTrue="1" operator="equal">
      <formula>"Nej"</formula>
    </cfRule>
  </conditionalFormatting>
  <conditionalFormatting sqref="T212 T218 T224">
    <cfRule type="expression" dxfId="110" priority="101" stopIfTrue="1">
      <formula>AG212</formula>
    </cfRule>
  </conditionalFormatting>
  <conditionalFormatting sqref="M193:N194 T194:U194">
    <cfRule type="expression" dxfId="109" priority="97">
      <formula>#REF!="Ut1"</formula>
    </cfRule>
  </conditionalFormatting>
  <conditionalFormatting sqref="B137:N137 B138:G161 H138:N162 B190:C191 D168:G191">
    <cfRule type="expression" dxfId="108" priority="95">
      <formula>$B137=""</formula>
    </cfRule>
  </conditionalFormatting>
  <conditionalFormatting sqref="T232">
    <cfRule type="cellIs" dxfId="107" priority="93" stopIfTrue="1" operator="equal">
      <formula>"Nej"</formula>
    </cfRule>
  </conditionalFormatting>
  <conditionalFormatting sqref="T232">
    <cfRule type="expression" dxfId="106" priority="94" stopIfTrue="1">
      <formula>AG232</formula>
    </cfRule>
  </conditionalFormatting>
  <conditionalFormatting sqref="M194:N194">
    <cfRule type="expression" dxfId="105" priority="90">
      <formula>UtvarderingsVal="Alt2"</formula>
    </cfRule>
  </conditionalFormatting>
  <conditionalFormatting sqref="F104:K104 F106:K106 F108:K108 F110:K110 F112:K112 F114:K114 F116:K116">
    <cfRule type="expression" dxfId="104" priority="89">
      <formula>$E104="Ja"</formula>
    </cfRule>
  </conditionalFormatting>
  <conditionalFormatting sqref="P104:W104 P106:W106 P108:W108 P110:W110 P112:W112 P114:W114 P116:W116">
    <cfRule type="expression" dxfId="103" priority="88">
      <formula>$E104="Ja"</formula>
    </cfRule>
  </conditionalFormatting>
  <conditionalFormatting sqref="P106:W106">
    <cfRule type="expression" dxfId="102" priority="87">
      <formula>AND($C106&lt;&gt;"Välj tjänst",$C106&lt;&gt;"")</formula>
    </cfRule>
  </conditionalFormatting>
  <conditionalFormatting sqref="P108:W108">
    <cfRule type="expression" dxfId="101" priority="86">
      <formula>AND($C108&lt;&gt;"Välj tjänst",$C108&lt;&gt;"")</formula>
    </cfRule>
  </conditionalFormatting>
  <conditionalFormatting sqref="P110:W110">
    <cfRule type="expression" dxfId="100" priority="85">
      <formula>AND($C110&lt;&gt;"Välj tjänst",$C110&lt;&gt;"")</formula>
    </cfRule>
  </conditionalFormatting>
  <conditionalFormatting sqref="P112:W112">
    <cfRule type="expression" dxfId="99" priority="84">
      <formula>AND($C112&lt;&gt;"Välj tjänst",$C112&lt;&gt;"")</formula>
    </cfRule>
  </conditionalFormatting>
  <conditionalFormatting sqref="P114:W114">
    <cfRule type="expression" dxfId="98" priority="83">
      <formula>AND($C114&lt;&gt;"Välj tjänst",$C114&lt;&gt;"")</formula>
    </cfRule>
  </conditionalFormatting>
  <conditionalFormatting sqref="P116:W116">
    <cfRule type="expression" dxfId="97" priority="82">
      <formula>AND($C116&lt;&gt;"Välj tjänst",$C116&lt;&gt;"")</formula>
    </cfRule>
  </conditionalFormatting>
  <conditionalFormatting sqref="P137:X161">
    <cfRule type="expression" dxfId="96" priority="81">
      <formula>$H137=""</formula>
    </cfRule>
  </conditionalFormatting>
  <conditionalFormatting sqref="P48:W67 P88:W97">
    <cfRule type="expression" dxfId="95" priority="113">
      <formula>OR(AND($E48&lt;&gt;"Välj vara/tjänst",$E48&lt;&gt;""),$G48&lt;&gt;"")</formula>
    </cfRule>
  </conditionalFormatting>
  <conditionalFormatting sqref="E48:F67 E88:F97">
    <cfRule type="expression" dxfId="94" priority="80">
      <formula>$C48="Vara"</formula>
    </cfRule>
  </conditionalFormatting>
  <conditionalFormatting sqref="G48:H67 G88:H97">
    <cfRule type="expression" dxfId="93" priority="79">
      <formula>$C48="Tjänst"</formula>
    </cfRule>
  </conditionalFormatting>
  <conditionalFormatting sqref="F104:N104 F106:N106 F108:N108 F110:N110 F112:N112 F114:N114 F116:N116">
    <cfRule type="expression" dxfId="92" priority="78">
      <formula>$E104="Ja"</formula>
    </cfRule>
  </conditionalFormatting>
  <conditionalFormatting sqref="Q137:X161">
    <cfRule type="expression" dxfId="91" priority="77">
      <formula>$P137="Nej"</formula>
    </cfRule>
  </conditionalFormatting>
  <conditionalFormatting sqref="P88:W97">
    <cfRule type="expression" dxfId="90" priority="75">
      <formula>RIGHT($E88,15)="(kostnadsfritt)"</formula>
    </cfRule>
    <cfRule type="expression" dxfId="89" priority="76">
      <formula>OR(AND($E88&lt;&gt;"Välj vara/tjänst",$E88&lt;&gt;""),$G88&lt;&gt;"")</formula>
    </cfRule>
  </conditionalFormatting>
  <conditionalFormatting sqref="Q167:X191">
    <cfRule type="expression" dxfId="88" priority="112">
      <formula>RIGHT($E167,15)="(kostnadsfritt)"</formula>
    </cfRule>
  </conditionalFormatting>
  <conditionalFormatting sqref="D137:G161 D168:G191">
    <cfRule type="expression" dxfId="87" priority="73">
      <formula>IF(LEFT($B137,4)="Cirk",TRUE,FALSE)</formula>
    </cfRule>
    <cfRule type="expression" dxfId="86" priority="74">
      <formula>IF(RIGHT(LEFT($B137,7),1)="T",TRUE,FALSE)</formula>
    </cfRule>
  </conditionalFormatting>
  <conditionalFormatting sqref="P167:X191">
    <cfRule type="expression" dxfId="85" priority="106" stopIfTrue="1">
      <formula>IF(AND(K167="Ska-krav",P167="Nej"),TRUE,FALSE)</formula>
    </cfRule>
    <cfRule type="expression" dxfId="84" priority="107" stopIfTrue="1">
      <formula>OR($H167="",$D167="")</formula>
    </cfRule>
  </conditionalFormatting>
  <conditionalFormatting sqref="P78:W87">
    <cfRule type="expression" dxfId="83" priority="72">
      <formula>OR(AND($E78&lt;&gt;"Välj vara/tjänst",$E78&lt;&gt;""),$G78&lt;&gt;"")</formula>
    </cfRule>
  </conditionalFormatting>
  <conditionalFormatting sqref="E78:F87">
    <cfRule type="expression" dxfId="82" priority="71">
      <formula>$C78="Vara"</formula>
    </cfRule>
  </conditionalFormatting>
  <conditionalFormatting sqref="G78:H87">
    <cfRule type="expression" dxfId="81" priority="70">
      <formula>$C78="Tjänst"</formula>
    </cfRule>
  </conditionalFormatting>
  <conditionalFormatting sqref="P78:W87">
    <cfRule type="expression" dxfId="80" priority="68">
      <formula>RIGHT($E78,15)="(kostnadsfritt)"</formula>
    </cfRule>
    <cfRule type="expression" dxfId="79" priority="69">
      <formula>OR(AND($E78&lt;&gt;"Välj vara/tjänst",$E78&lt;&gt;""),$G78&lt;&gt;"")</formula>
    </cfRule>
  </conditionalFormatting>
  <conditionalFormatting sqref="P68:W77">
    <cfRule type="expression" dxfId="78" priority="67">
      <formula>OR(AND($E68&lt;&gt;"Välj vara/tjänst",$E68&lt;&gt;""),$G68&lt;&gt;"")</formula>
    </cfRule>
  </conditionalFormatting>
  <conditionalFormatting sqref="E68:F77">
    <cfRule type="expression" dxfId="77" priority="66">
      <formula>$C68="Vara"</formula>
    </cfRule>
  </conditionalFormatting>
  <conditionalFormatting sqref="G68:H77">
    <cfRule type="expression" dxfId="76" priority="65">
      <formula>$C68="Tjänst"</formula>
    </cfRule>
  </conditionalFormatting>
  <conditionalFormatting sqref="P68:W77">
    <cfRule type="expression" dxfId="75" priority="63">
      <formula>RIGHT($E68,15)="(kostnadsfritt)"</formula>
    </cfRule>
    <cfRule type="expression" dxfId="74" priority="64">
      <formula>OR(AND($E68&lt;&gt;"Välj vara/tjänst",$E68&lt;&gt;""),$G68&lt;&gt;"")</formula>
    </cfRule>
  </conditionalFormatting>
  <conditionalFormatting sqref="B167:C189">
    <cfRule type="expression" dxfId="73" priority="55">
      <formula>$B167=""</formula>
    </cfRule>
  </conditionalFormatting>
  <conditionalFormatting sqref="D167:G167">
    <cfRule type="expression" dxfId="72" priority="54">
      <formula>$B167=""</formula>
    </cfRule>
  </conditionalFormatting>
  <conditionalFormatting sqref="D167:G167">
    <cfRule type="expression" dxfId="71" priority="52">
      <formula>IF(LEFT($B167,4)="Cirk",TRUE,FALSE)</formula>
    </cfRule>
    <cfRule type="expression" dxfId="70" priority="53">
      <formula>IF(RIGHT(LEFT($B167,7),1)="T",TRUE,FALSE)</formula>
    </cfRule>
  </conditionalFormatting>
  <conditionalFormatting sqref="H169:J169">
    <cfRule type="expression" dxfId="69" priority="39">
      <formula>$B169=""</formula>
    </cfRule>
  </conditionalFormatting>
  <conditionalFormatting sqref="H170:J170">
    <cfRule type="expression" dxfId="68" priority="38">
      <formula>$B170=""</formula>
    </cfRule>
  </conditionalFormatting>
  <conditionalFormatting sqref="H189:J189">
    <cfRule type="expression" dxfId="67" priority="20">
      <formula>$B189=""</formula>
    </cfRule>
  </conditionalFormatting>
  <conditionalFormatting sqref="H190:J190">
    <cfRule type="expression" dxfId="66" priority="19">
      <formula>$B190=""</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476F053C-F8A0-4D0D-A8C1-D4D09B58510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7B7F4123-691A-42F0-ACB2-52472506022D}">
      <formula1>40909</formula1>
      <formula2>47484</formula2>
    </dataValidation>
    <dataValidation type="list" allowBlank="1" showInputMessage="1" showErrorMessage="1" sqref="P9:U9" xr:uid="{A72758CD-D9B0-429C-9597-416F078B67D4}">
      <formula1>ResLevDelområde</formula1>
    </dataValidation>
    <dataValidation type="list" showInputMessage="1" showErrorMessage="1" sqref="B137:C161 B167:C191" xr:uid="{537F35CA-AF5A-41E7-92ED-3154BD321EBA}">
      <formula1>ListaVaraTjänst</formula1>
    </dataValidation>
    <dataValidation type="list" allowBlank="1" showInputMessage="1" showErrorMessage="1" sqref="C48:D97" xr:uid="{F2D9E120-D84B-4921-A86C-697CF3FB3318}">
      <formula1>TblVaraTjanstAlt</formula1>
    </dataValidation>
    <dataValidation type="list" allowBlank="1" showInputMessage="1" showErrorMessage="1" sqref="M114 M106 M116 M104 M108 M110 M112 M48:M97" xr:uid="{E01FD5B0-FF83-4B92-AE84-9880A41EFDA5}">
      <formula1>ValBilaga</formula1>
    </dataValidation>
    <dataValidation type="list" allowBlank="1" showInputMessage="1" showErrorMessage="1" sqref="B124:J124" xr:uid="{82765E0B-5E7E-4393-A429-1B1335A5F740}">
      <formula1>TblGrundTilldeln</formula1>
    </dataValidation>
    <dataValidation type="list" allowBlank="1" showInputMessage="1" showErrorMessage="1" sqref="B40 B43:K43" xr:uid="{F5C918D1-0F5F-4965-9A6B-F24796FD3981}">
      <formula1>TblDelområde</formula1>
    </dataValidation>
    <dataValidation type="list" allowBlank="1" showInputMessage="1" showErrorMessage="1" sqref="B192:C192 E48:F97" xr:uid="{7249DA1F-F245-4842-9389-BA6D0E2559F2}">
      <formula1>ResVarTja</formula1>
    </dataValidation>
    <dataValidation type="list" allowBlank="1" showInputMessage="1" showErrorMessage="1" sqref="K192" xr:uid="{2E8F1A44-BEFB-45F9-8718-3F65F909AA11}">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B4D92145-E6CF-4A09-8295-9BB0AAD14FF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193EBC4-E22F-4D09-BF6E-C7BE992D4D3C}">
      <formula1>40817</formula1>
      <formula2>42308</formula2>
    </dataValidation>
    <dataValidation allowBlank="1" showErrorMessage="1" sqref="B41:I41" xr:uid="{9103E0AF-6137-4D2B-9CD6-4C09C0DD0B6B}"/>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CF4F2095-88DF-4E3D-85C8-E6C477849E1A}">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408C39A5-EB36-44F2-84EA-4ABE0ECC3D9F}">
      <formula1>40817</formula1>
      <formula2>47484</formula2>
    </dataValidation>
    <dataValidation type="list" allowBlank="1" showInputMessage="1" showErrorMessage="1" sqref="T212 P17:P18 Q263 T218 T224 T232 P137:P161 E116 E104 E114 E106 E108 E110 E112 P167:P192" xr:uid="{79F5DE33-570E-48AF-BE10-25AD90C9B412}">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08" id="{014EB41A-85CB-439D-8A97-B9C21C76C495}">
            <xm:f>ISNUMBER(SEARCH("1",Admin!$D$49))=TRUE</xm:f>
            <x14:dxf>
              <font>
                <color theme="0"/>
              </font>
              <fill>
                <patternFill>
                  <bgColor theme="0"/>
                </patternFill>
              </fill>
              <border>
                <right/>
                <top/>
                <bottom/>
              </border>
            </x14:dxf>
          </x14:cfRule>
          <xm:sqref>M194:N194</xm:sqref>
        </x14:conditionalFormatting>
        <x14:conditionalFormatting xmlns:xm="http://schemas.microsoft.com/office/excel/2006/main">
          <x14:cfRule type="expression" priority="109" id="{C76EB281-3DC4-470D-8D8E-D04E9987A840}">
            <xm:f>ISNUMBER(SEARCH("1",Admin!$D$49))=TRUE</xm:f>
            <x14:dxf>
              <font>
                <color theme="0"/>
              </font>
            </x14:dxf>
          </x14:cfRule>
          <xm:sqref>M193:N193</xm:sqref>
        </x14:conditionalFormatting>
        <x14:conditionalFormatting xmlns:xm="http://schemas.microsoft.com/office/excel/2006/main">
          <x14:cfRule type="expression" priority="111" id="{E79EF5F2-8B1D-4A3A-97A1-5378A3FB53C4}">
            <xm:f>ISNUMBER(SEARCH("1",Admin!$D$49))=TRUE</xm:f>
            <x14:dxf>
              <font>
                <strike val="0"/>
                <color theme="0"/>
              </font>
              <fill>
                <patternFill>
                  <bgColor theme="0"/>
                </patternFill>
              </fill>
              <border>
                <left/>
                <right/>
                <top/>
                <bottom/>
              </border>
            </x14:dxf>
          </x14:cfRule>
          <xm:sqref>T194:U194</xm:sqref>
        </x14:conditionalFormatting>
        <x14:conditionalFormatting xmlns:xm="http://schemas.microsoft.com/office/excel/2006/main">
          <x14:cfRule type="expression" priority="1" id="{5CA0C389-EAE1-4DA7-AF86-ED0CABB015BE}">
            <xm:f>Information!$D$13&lt;&gt;"Ja"</xm:f>
            <x14:dxf>
              <font>
                <b val="0"/>
                <i val="0"/>
                <color theme="0"/>
              </font>
              <fill>
                <patternFill patternType="none">
                  <bgColor auto="1"/>
                </patternFill>
              </fill>
              <border>
                <left/>
                <right/>
                <top/>
                <bottom/>
              </border>
            </x14:dxf>
          </x14:cfRule>
          <xm:sqref>B1:AQ2 B3:E3 J3:AQ3 B4:AQ129 B130:K130 O130:AQ130 B131:AQ206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654E46C-4C7E-41FA-A1D2-B6E5EBA28814}">
          <x14:formula1>
            <xm:f>Admin!$F$37:$F$44</xm:f>
          </x14:formula1>
          <xm:sqref>D192:E192</xm:sqref>
        </x14:dataValidation>
        <x14:dataValidation type="list" allowBlank="1" showInputMessage="1" showErrorMessage="1" xr:uid="{BA52C013-55B4-4A21-80F8-E433553B03A1}">
          <x14:formula1>
            <xm:f>Admin!H201:L201</xm:f>
          </x14:formula1>
          <xm:sqref>D167:G191</xm:sqref>
        </x14:dataValidation>
        <x14:dataValidation type="list" allowBlank="1" showInputMessage="1" showErrorMessage="1" xr:uid="{DD2545F0-0261-4C7E-B53B-354BFCE09581}">
          <x14:formula1>
            <xm:f>Admin!H141:L141</xm:f>
          </x14:formula1>
          <xm:sqref>D137:G161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1492F-8272-445E-A560-4404CCC2D59C}">
  <sheetPr codeName="Sheet8">
    <pageSetUpPr fitToPage="1"/>
  </sheetPr>
  <dimension ref="A1:AT287"/>
  <sheetViews>
    <sheetView showGridLines="0" zoomScale="80" zoomScaleNormal="80" workbookViewId="0"/>
  </sheetViews>
  <sheetFormatPr defaultColWidth="9.140625" defaultRowHeight="12.75" x14ac:dyDescent="0.2"/>
  <cols>
    <col min="1" max="1" width="4.140625" style="189"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4" width="14.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8.710937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1" spans="1:46" x14ac:dyDescent="0.2">
      <c r="W1" s="189" t="s">
        <v>186</v>
      </c>
    </row>
    <row r="2" spans="1:46" x14ac:dyDescent="0.2">
      <c r="G2" s="30"/>
      <c r="J2" s="45"/>
      <c r="M2" s="52"/>
      <c r="O2" s="26" t="str">
        <f>"Avrop nr: "&amp;B15</f>
        <v xml:space="preserve">Avrop nr: </v>
      </c>
      <c r="W2" s="26" t="str">
        <f>"Avrop nr: "&amp;B15</f>
        <v xml:space="preserve">Avrop nr: </v>
      </c>
      <c r="AC2" s="26"/>
      <c r="AH2" s="55"/>
      <c r="AI2" s="55"/>
      <c r="AJ2" s="55"/>
      <c r="AK2" s="55"/>
      <c r="AL2" s="55"/>
      <c r="AM2" s="55"/>
      <c r="AN2" s="55"/>
      <c r="AO2" s="55"/>
      <c r="AP2" s="55"/>
      <c r="AQ2" s="55"/>
      <c r="AR2" s="55"/>
      <c r="AS2" s="55"/>
      <c r="AT2" s="55"/>
    </row>
    <row r="3" spans="1:46" ht="26.25" x14ac:dyDescent="0.2">
      <c r="B3" s="609" t="s">
        <v>728</v>
      </c>
      <c r="C3" s="609"/>
      <c r="D3" s="610"/>
      <c r="E3" s="610"/>
      <c r="F3" s="611"/>
      <c r="G3" s="611"/>
      <c r="H3" s="611"/>
      <c r="I3" s="611"/>
      <c r="P3" s="581" t="s">
        <v>57</v>
      </c>
      <c r="Q3" s="582"/>
      <c r="R3" s="583"/>
      <c r="T3" s="540" t="str">
        <f>IF(LarmStatus,"Minst ett av de obligatoriska kraven är inte ifyllda eller besvarade med Nej","")</f>
        <v>Minst ett av de obligatoriska kraven är inte ifyllda eller besvarade med Nej</v>
      </c>
      <c r="U3" s="540"/>
      <c r="V3" s="540"/>
      <c r="W3" s="540"/>
      <c r="X3" s="30"/>
      <c r="Y3" s="30"/>
      <c r="Z3" s="30"/>
      <c r="AB3" s="30"/>
      <c r="AD3" s="61"/>
      <c r="AH3" s="30" t="b">
        <f>OR(AH4:AH922)</f>
        <v>1</v>
      </c>
    </row>
    <row r="4" spans="1:46" ht="32.25" customHeight="1" x14ac:dyDescent="0.35">
      <c r="B4" s="584" t="s">
        <v>105</v>
      </c>
      <c r="C4" s="585"/>
      <c r="D4" s="585"/>
      <c r="E4" s="585"/>
      <c r="F4" s="585"/>
      <c r="G4" s="585"/>
      <c r="H4" s="585"/>
      <c r="I4" s="585"/>
      <c r="J4" s="600" t="s">
        <v>305</v>
      </c>
      <c r="K4" s="601"/>
      <c r="L4" s="601"/>
      <c r="M4" s="601"/>
      <c r="N4" s="601"/>
      <c r="O4" s="602"/>
      <c r="P4" s="738" t="s">
        <v>713</v>
      </c>
      <c r="Q4" s="738"/>
      <c r="R4" s="738"/>
      <c r="S4" s="738"/>
      <c r="T4" s="738"/>
      <c r="U4" s="738"/>
      <c r="V4" s="738"/>
      <c r="W4" s="739"/>
      <c r="Z4" s="31"/>
    </row>
    <row r="5" spans="1:46" ht="63" customHeight="1" x14ac:dyDescent="0.2">
      <c r="B5" s="586"/>
      <c r="C5" s="587"/>
      <c r="D5" s="587"/>
      <c r="E5" s="587"/>
      <c r="F5" s="587"/>
      <c r="G5" s="587"/>
      <c r="H5" s="587"/>
      <c r="I5" s="587"/>
      <c r="J5" s="603" t="s">
        <v>665</v>
      </c>
      <c r="K5" s="604"/>
      <c r="L5" s="604"/>
      <c r="M5" s="604"/>
      <c r="N5" s="604"/>
      <c r="O5" s="605"/>
      <c r="P5" s="740"/>
      <c r="Q5" s="740"/>
      <c r="R5" s="740"/>
      <c r="S5" s="740"/>
      <c r="T5" s="740"/>
      <c r="U5" s="740"/>
      <c r="V5" s="740"/>
      <c r="W5" s="741"/>
      <c r="AB5" s="1"/>
      <c r="AC5" s="33"/>
      <c r="AD5" s="33"/>
      <c r="AE5" s="33"/>
      <c r="AF5" s="33"/>
    </row>
    <row r="6" spans="1:46" ht="26.25" customHeight="1" x14ac:dyDescent="0.2">
      <c r="B6" s="595" t="s">
        <v>145</v>
      </c>
      <c r="C6" s="595"/>
      <c r="D6" s="595"/>
      <c r="E6" s="595"/>
      <c r="F6" s="595"/>
      <c r="G6" s="595"/>
      <c r="H6" s="595"/>
      <c r="I6" s="595"/>
      <c r="J6" s="597" t="s">
        <v>613</v>
      </c>
      <c r="K6" s="598"/>
      <c r="L6" s="598"/>
      <c r="M6" s="598"/>
      <c r="N6" s="598"/>
      <c r="O6" s="599"/>
      <c r="P6" s="30"/>
      <c r="Q6" s="6"/>
      <c r="R6" s="6"/>
      <c r="S6" s="6"/>
      <c r="T6" s="6"/>
      <c r="U6" s="6"/>
      <c r="V6" s="6"/>
      <c r="W6" s="6"/>
      <c r="AB6" s="1"/>
      <c r="AC6" s="33"/>
      <c r="AD6" s="33"/>
      <c r="AE6" s="33"/>
      <c r="AF6" s="33"/>
    </row>
    <row r="7" spans="1:46" ht="18" customHeight="1" x14ac:dyDescent="0.2">
      <c r="B7" s="596" t="s">
        <v>56</v>
      </c>
      <c r="C7" s="596"/>
      <c r="D7" s="596"/>
      <c r="E7" s="596"/>
      <c r="F7" s="596"/>
      <c r="G7" s="596"/>
      <c r="H7" s="596"/>
      <c r="I7" s="596"/>
      <c r="J7" s="597"/>
      <c r="K7" s="598"/>
      <c r="L7" s="598"/>
      <c r="M7" s="598"/>
      <c r="N7" s="598"/>
      <c r="O7" s="599"/>
      <c r="P7" s="32" t="s">
        <v>28</v>
      </c>
      <c r="Q7" s="6"/>
      <c r="R7" s="6"/>
      <c r="S7" s="6"/>
      <c r="T7" s="6"/>
      <c r="U7" s="6"/>
      <c r="V7" s="6"/>
      <c r="W7" s="6"/>
      <c r="AB7" s="1"/>
      <c r="AC7" s="33"/>
      <c r="AD7" s="33"/>
      <c r="AE7" s="33"/>
      <c r="AF7" s="33"/>
    </row>
    <row r="8" spans="1:46" ht="27.75" customHeight="1" x14ac:dyDescent="0.2">
      <c r="B8" s="592" t="s">
        <v>6</v>
      </c>
      <c r="C8" s="593"/>
      <c r="D8" s="593"/>
      <c r="E8" s="593"/>
      <c r="F8" s="593"/>
      <c r="G8" s="593"/>
      <c r="H8" s="592" t="s">
        <v>30</v>
      </c>
      <c r="I8" s="594"/>
      <c r="J8" s="606" t="s">
        <v>666</v>
      </c>
      <c r="K8" s="607"/>
      <c r="L8" s="607"/>
      <c r="M8" s="607"/>
      <c r="N8" s="607"/>
      <c r="O8" s="608"/>
      <c r="P8" s="560" t="s">
        <v>29</v>
      </c>
      <c r="Q8" s="560"/>
      <c r="R8" s="560"/>
      <c r="S8" s="560"/>
      <c r="T8" s="560"/>
      <c r="U8" s="560"/>
      <c r="V8" s="560" t="s">
        <v>30</v>
      </c>
      <c r="W8" s="560"/>
      <c r="AB8" s="1"/>
      <c r="AC8" s="33"/>
      <c r="AD8" s="33"/>
      <c r="AE8" s="33"/>
      <c r="AF8" s="33"/>
    </row>
    <row r="9" spans="1:46" ht="19.5" customHeight="1" x14ac:dyDescent="0.2">
      <c r="B9" s="567"/>
      <c r="C9" s="568"/>
      <c r="D9" s="568"/>
      <c r="E9" s="568"/>
      <c r="F9" s="568"/>
      <c r="G9" s="568"/>
      <c r="H9" s="567"/>
      <c r="I9" s="569"/>
      <c r="J9" s="641" t="s">
        <v>545</v>
      </c>
      <c r="K9" s="642"/>
      <c r="L9" s="642"/>
      <c r="M9" s="642"/>
      <c r="N9" s="642"/>
      <c r="O9" s="643"/>
      <c r="P9" s="559"/>
      <c r="Q9" s="559"/>
      <c r="R9" s="559"/>
      <c r="S9" s="559"/>
      <c r="T9" s="559"/>
      <c r="U9" s="559"/>
      <c r="V9" s="570" t="str">
        <f>IFERROR(INDEX(Admin!$E$61:$E$110,MATCH('1 Spec. - 4. Annan modell'!$P$9,Admin!$C$61:$C$110,0)),"")</f>
        <v/>
      </c>
      <c r="W9" s="570"/>
      <c r="AB9" s="1"/>
      <c r="AC9" s="33"/>
      <c r="AD9" s="33"/>
      <c r="AE9" s="33"/>
      <c r="AF9" s="33"/>
    </row>
    <row r="10" spans="1:46" s="33" customFormat="1" ht="27.75" customHeight="1" x14ac:dyDescent="0.2">
      <c r="A10" s="190"/>
      <c r="B10" s="571" t="s">
        <v>7</v>
      </c>
      <c r="C10" s="571"/>
      <c r="D10" s="571"/>
      <c r="E10" s="571" t="s">
        <v>5</v>
      </c>
      <c r="F10" s="571"/>
      <c r="G10" s="571"/>
      <c r="H10" s="571" t="s">
        <v>55</v>
      </c>
      <c r="I10" s="571"/>
      <c r="J10" s="644" t="s">
        <v>662</v>
      </c>
      <c r="K10" s="645"/>
      <c r="L10" s="645"/>
      <c r="M10" s="645"/>
      <c r="N10" s="645"/>
      <c r="O10" s="646"/>
      <c r="P10" s="560" t="s">
        <v>1</v>
      </c>
      <c r="Q10" s="560"/>
      <c r="R10" s="560"/>
      <c r="S10" s="560"/>
      <c r="T10" s="560" t="s">
        <v>3</v>
      </c>
      <c r="U10" s="560"/>
      <c r="V10" s="560"/>
      <c r="W10" s="560"/>
      <c r="AB10" s="1"/>
    </row>
    <row r="11" spans="1:46" ht="19.5" customHeight="1" x14ac:dyDescent="0.2">
      <c r="B11" s="561"/>
      <c r="C11" s="561"/>
      <c r="D11" s="561"/>
      <c r="E11" s="561"/>
      <c r="F11" s="561"/>
      <c r="G11" s="561"/>
      <c r="H11" s="561"/>
      <c r="I11" s="561"/>
      <c r="P11" s="570" t="str">
        <f>IFERROR(INDEX(Admin!$L$61:$L$110,MATCH('1 Spec. - 4. Annan modell'!$P$9,Admin!$C$61:$C$110,0)),"")</f>
        <v/>
      </c>
      <c r="Q11" s="570"/>
      <c r="R11" s="570"/>
      <c r="S11" s="570"/>
      <c r="T11" s="570" t="str">
        <f>IFERROR(INDEX(Admin!$N$61:$N$110,MATCH('1 Spec. - 4. Annan modell'!$P$9,Admin!$C$61:$C$110,0)),"")</f>
        <v/>
      </c>
      <c r="U11" s="570"/>
      <c r="V11" s="570"/>
      <c r="W11" s="570"/>
      <c r="AB11" s="1"/>
      <c r="AC11" s="33"/>
      <c r="AD11" s="33"/>
      <c r="AE11" s="33"/>
      <c r="AF11" s="33"/>
    </row>
    <row r="12" spans="1:46" ht="27.75" customHeight="1" x14ac:dyDescent="0.2">
      <c r="B12" s="571" t="s">
        <v>54</v>
      </c>
      <c r="C12" s="571"/>
      <c r="D12" s="571"/>
      <c r="E12" s="571" t="s">
        <v>1</v>
      </c>
      <c r="F12" s="571"/>
      <c r="G12" s="571"/>
      <c r="H12" s="571" t="s">
        <v>2</v>
      </c>
      <c r="I12" s="571"/>
      <c r="P12" s="560" t="s">
        <v>7</v>
      </c>
      <c r="Q12" s="560"/>
      <c r="R12" s="560"/>
      <c r="S12" s="551"/>
      <c r="T12" s="560" t="s">
        <v>5</v>
      </c>
      <c r="U12" s="560"/>
      <c r="V12" s="560" t="s">
        <v>55</v>
      </c>
      <c r="W12" s="560"/>
      <c r="AB12" s="1"/>
      <c r="AC12" s="33"/>
      <c r="AD12" s="33"/>
      <c r="AE12" s="33"/>
      <c r="AF12" s="33"/>
    </row>
    <row r="13" spans="1:46" ht="19.5" customHeight="1" x14ac:dyDescent="0.2">
      <c r="B13" s="561"/>
      <c r="C13" s="561"/>
      <c r="D13" s="561"/>
      <c r="E13" s="561"/>
      <c r="F13" s="561"/>
      <c r="G13" s="561"/>
      <c r="H13" s="561"/>
      <c r="I13" s="561"/>
      <c r="P13" s="576" t="str">
        <f>IFERROR(INDEX(Admin!$F$61:$F$110,MATCH('1 Spec. - 4. Annan modell'!$P$9,Admin!$C$61:$C$110,0)),"")</f>
        <v/>
      </c>
      <c r="Q13" s="577"/>
      <c r="R13" s="577"/>
      <c r="S13" s="578"/>
      <c r="T13" s="570" t="str">
        <f>IFERROR(INDEX(Admin!$G$61:$G$110,MATCH('1 Spec. - 4. Annan modell'!$P$9,Admin!$C$61:$C$110,0)),"")</f>
        <v/>
      </c>
      <c r="U13" s="570"/>
      <c r="V13" s="570" t="str">
        <f>IFERROR(INDEX(Admin!$H$61:$H$110,MATCH('1 Spec. - 4. Annan modell'!$P$9,Admin!$C$61:$C$110,0)),"")</f>
        <v/>
      </c>
      <c r="W13" s="570"/>
      <c r="AB13" s="1"/>
      <c r="AC13" s="33"/>
      <c r="AD13" s="33"/>
      <c r="AE13" s="33"/>
      <c r="AF13" s="33"/>
    </row>
    <row r="14" spans="1:46" ht="27.75" customHeight="1" x14ac:dyDescent="0.2">
      <c r="B14" s="571" t="s">
        <v>118</v>
      </c>
      <c r="C14" s="571"/>
      <c r="D14" s="571"/>
      <c r="E14" s="592" t="s">
        <v>3</v>
      </c>
      <c r="F14" s="593"/>
      <c r="G14" s="593"/>
      <c r="H14" s="593"/>
      <c r="I14" s="594"/>
      <c r="P14" s="551" t="s">
        <v>2</v>
      </c>
      <c r="Q14" s="552"/>
      <c r="R14" s="552"/>
      <c r="S14" s="552"/>
      <c r="T14" s="551" t="s">
        <v>31</v>
      </c>
      <c r="U14" s="552"/>
      <c r="V14" s="552"/>
      <c r="W14" s="579"/>
      <c r="AB14" s="1"/>
      <c r="AC14" s="33"/>
      <c r="AD14" s="33"/>
      <c r="AE14" s="33"/>
      <c r="AF14" s="33"/>
    </row>
    <row r="15" spans="1:46" ht="19.5" customHeight="1" x14ac:dyDescent="0.2">
      <c r="B15" s="561"/>
      <c r="C15" s="561"/>
      <c r="D15" s="561"/>
      <c r="E15" s="567"/>
      <c r="F15" s="568"/>
      <c r="G15" s="568"/>
      <c r="H15" s="568"/>
      <c r="I15" s="569"/>
      <c r="P15" s="576"/>
      <c r="Q15" s="577"/>
      <c r="R15" s="577"/>
      <c r="S15" s="577"/>
      <c r="T15" s="576"/>
      <c r="U15" s="577"/>
      <c r="V15" s="577"/>
      <c r="W15" s="578"/>
      <c r="AB15" s="1"/>
      <c r="AC15" s="33"/>
      <c r="AD15" s="33"/>
      <c r="AE15" s="33"/>
      <c r="AF15" s="33"/>
    </row>
    <row r="16" spans="1:46" ht="27.75" customHeight="1" x14ac:dyDescent="0.2">
      <c r="B16" s="593"/>
      <c r="C16" s="593"/>
      <c r="D16" s="593"/>
      <c r="E16" s="593"/>
      <c r="F16" s="593"/>
      <c r="G16" s="593"/>
      <c r="H16" s="593"/>
      <c r="I16" s="593"/>
      <c r="J16" s="45"/>
      <c r="P16" s="551" t="s">
        <v>32</v>
      </c>
      <c r="Q16" s="552"/>
      <c r="R16" s="579"/>
      <c r="S16" s="551" t="s">
        <v>542</v>
      </c>
      <c r="T16" s="552"/>
      <c r="U16" s="552"/>
      <c r="V16" s="552"/>
      <c r="W16" s="579"/>
      <c r="AB16" s="1"/>
      <c r="AC16" s="33"/>
      <c r="AD16" s="33"/>
      <c r="AE16" s="33"/>
      <c r="AF16" s="33"/>
    </row>
    <row r="17" spans="2:34" ht="19.5" customHeight="1" x14ac:dyDescent="0.2">
      <c r="B17" s="572"/>
      <c r="C17" s="572"/>
      <c r="D17" s="572"/>
      <c r="E17" s="572" t="s">
        <v>0</v>
      </c>
      <c r="F17" s="572"/>
      <c r="G17" s="572"/>
      <c r="H17" s="572"/>
      <c r="I17" s="572"/>
      <c r="P17" s="576"/>
      <c r="Q17" s="577"/>
      <c r="R17" s="578"/>
      <c r="S17" s="573"/>
      <c r="T17" s="574"/>
      <c r="U17" s="574"/>
      <c r="V17" s="574"/>
      <c r="W17" s="575"/>
      <c r="AB17" s="1"/>
      <c r="AC17" s="33"/>
      <c r="AD17" s="33"/>
      <c r="AE17" s="33"/>
      <c r="AF17" s="33"/>
      <c r="AH17" s="62" t="b">
        <f>IF(AND(P17=0,P17&lt;&gt;"Ja"),TRUE,FALSE)</f>
        <v>1</v>
      </c>
    </row>
    <row r="18" spans="2:34" ht="19.5" customHeight="1" x14ac:dyDescent="0.2">
      <c r="B18" s="230"/>
      <c r="C18" s="230"/>
      <c r="D18" s="230"/>
      <c r="E18" s="230"/>
      <c r="F18" s="230"/>
      <c r="G18" s="230"/>
      <c r="H18" s="230"/>
      <c r="I18" s="230"/>
      <c r="P18" s="231"/>
      <c r="Q18" s="231"/>
      <c r="R18" s="231"/>
      <c r="S18" s="229"/>
      <c r="T18" s="229"/>
      <c r="U18" s="229"/>
      <c r="V18" s="229"/>
      <c r="W18" s="229"/>
      <c r="AB18" s="1"/>
      <c r="AC18" s="33"/>
      <c r="AD18" s="33"/>
      <c r="AE18" s="33"/>
      <c r="AF18" s="33"/>
      <c r="AH18" s="62"/>
    </row>
    <row r="19" spans="2:34" ht="17.25" customHeight="1" x14ac:dyDescent="0.2">
      <c r="B19" s="30" t="s">
        <v>302</v>
      </c>
      <c r="P19" s="30" t="s">
        <v>303</v>
      </c>
      <c r="AB19" s="1"/>
      <c r="AC19" s="33"/>
      <c r="AD19" s="33"/>
      <c r="AE19" s="33"/>
      <c r="AF19" s="33"/>
    </row>
    <row r="20" spans="2:34" ht="12.75" customHeight="1" x14ac:dyDescent="0.2">
      <c r="B20" s="618" t="s">
        <v>660</v>
      </c>
      <c r="C20" s="619"/>
      <c r="D20" s="619"/>
      <c r="E20" s="619"/>
      <c r="F20" s="619"/>
      <c r="G20" s="619"/>
      <c r="H20" s="619"/>
      <c r="I20" s="620"/>
      <c r="P20" s="618" t="s">
        <v>661</v>
      </c>
      <c r="Q20" s="619"/>
      <c r="R20" s="619"/>
      <c r="S20" s="619"/>
      <c r="T20" s="619"/>
      <c r="U20" s="619"/>
      <c r="V20" s="619"/>
      <c r="W20" s="620"/>
      <c r="AB20" s="1"/>
      <c r="AC20" s="33"/>
      <c r="AD20" s="33"/>
      <c r="AE20" s="33"/>
      <c r="AF20" s="33"/>
    </row>
    <row r="21" spans="2:34" ht="12.75" customHeight="1" x14ac:dyDescent="0.2">
      <c r="B21" s="621"/>
      <c r="C21" s="622"/>
      <c r="D21" s="622"/>
      <c r="E21" s="622"/>
      <c r="F21" s="622"/>
      <c r="G21" s="622"/>
      <c r="H21" s="622"/>
      <c r="I21" s="623"/>
      <c r="P21" s="621"/>
      <c r="Q21" s="622"/>
      <c r="R21" s="622"/>
      <c r="S21" s="622"/>
      <c r="T21" s="622"/>
      <c r="U21" s="622"/>
      <c r="V21" s="622"/>
      <c r="W21" s="623"/>
      <c r="AB21" s="1"/>
      <c r="AC21" s="33"/>
      <c r="AD21" s="33"/>
      <c r="AE21" s="33"/>
      <c r="AF21" s="33"/>
    </row>
    <row r="22" spans="2:34" ht="12.75" customHeight="1" x14ac:dyDescent="0.2">
      <c r="B22" s="621"/>
      <c r="C22" s="622"/>
      <c r="D22" s="622"/>
      <c r="E22" s="622"/>
      <c r="F22" s="622"/>
      <c r="G22" s="622"/>
      <c r="H22" s="622"/>
      <c r="I22" s="623"/>
      <c r="P22" s="621"/>
      <c r="Q22" s="622"/>
      <c r="R22" s="622"/>
      <c r="S22" s="622"/>
      <c r="T22" s="622"/>
      <c r="U22" s="622"/>
      <c r="V22" s="622"/>
      <c r="W22" s="623"/>
      <c r="AB22" s="1"/>
      <c r="AC22" s="33"/>
      <c r="AD22" s="33"/>
      <c r="AE22" s="33"/>
      <c r="AF22" s="33"/>
    </row>
    <row r="23" spans="2:34" ht="12.75" customHeight="1" x14ac:dyDescent="0.2">
      <c r="B23" s="621"/>
      <c r="C23" s="622"/>
      <c r="D23" s="622"/>
      <c r="E23" s="622"/>
      <c r="F23" s="622"/>
      <c r="G23" s="622"/>
      <c r="H23" s="622"/>
      <c r="I23" s="623"/>
      <c r="P23" s="621"/>
      <c r="Q23" s="622"/>
      <c r="R23" s="622"/>
      <c r="S23" s="622"/>
      <c r="T23" s="622"/>
      <c r="U23" s="622"/>
      <c r="V23" s="622"/>
      <c r="W23" s="623"/>
      <c r="AB23" s="1"/>
      <c r="AC23" s="33"/>
      <c r="AD23" s="33"/>
      <c r="AE23" s="33"/>
      <c r="AF23" s="33"/>
    </row>
    <row r="24" spans="2:34" ht="54.4" customHeight="1" x14ac:dyDescent="0.2">
      <c r="B24" s="621"/>
      <c r="C24" s="622"/>
      <c r="D24" s="622"/>
      <c r="E24" s="622"/>
      <c r="F24" s="622"/>
      <c r="G24" s="622"/>
      <c r="H24" s="622"/>
      <c r="I24" s="623"/>
      <c r="P24" s="624"/>
      <c r="Q24" s="625"/>
      <c r="R24" s="625"/>
      <c r="S24" s="625"/>
      <c r="T24" s="625"/>
      <c r="U24" s="625"/>
      <c r="V24" s="625"/>
      <c r="W24" s="626"/>
      <c r="AB24" s="1"/>
      <c r="AC24" s="33"/>
      <c r="AD24" s="33"/>
      <c r="AE24" s="33"/>
      <c r="AF24" s="33"/>
    </row>
    <row r="25" spans="2:34" ht="43.15" customHeight="1" x14ac:dyDescent="0.2">
      <c r="B25" s="624"/>
      <c r="C25" s="625"/>
      <c r="D25" s="625"/>
      <c r="E25" s="625"/>
      <c r="F25" s="625"/>
      <c r="G25" s="625"/>
      <c r="H25" s="625"/>
      <c r="I25" s="626"/>
      <c r="AB25" s="1"/>
      <c r="AC25" s="33"/>
      <c r="AD25" s="33"/>
      <c r="AE25" s="33"/>
      <c r="AF25" s="33"/>
    </row>
    <row r="26" spans="2:34" ht="17.25" customHeight="1" x14ac:dyDescent="0.2">
      <c r="B26" s="63"/>
      <c r="C26" s="42"/>
      <c r="D26" s="42"/>
      <c r="E26" s="42"/>
      <c r="F26" s="42"/>
      <c r="G26" s="42"/>
      <c r="H26" s="42"/>
      <c r="P26" s="30" t="s">
        <v>543</v>
      </c>
    </row>
    <row r="27" spans="2:34" ht="55.5" customHeight="1" x14ac:dyDescent="0.2">
      <c r="B27" s="49" t="s">
        <v>298</v>
      </c>
      <c r="P27" s="615" t="s">
        <v>544</v>
      </c>
      <c r="Q27" s="616"/>
      <c r="R27" s="616"/>
      <c r="S27" s="616"/>
      <c r="T27" s="616"/>
      <c r="U27" s="616"/>
      <c r="V27" s="616"/>
      <c r="W27" s="617"/>
      <c r="AB27" s="1"/>
      <c r="AC27" s="33"/>
      <c r="AD27" s="33"/>
      <c r="AE27" s="33"/>
      <c r="AF27" s="33"/>
    </row>
    <row r="28" spans="2:34" ht="115.5" customHeight="1" x14ac:dyDescent="0.2">
      <c r="B28" s="562"/>
      <c r="C28" s="563"/>
      <c r="D28" s="563"/>
      <c r="E28" s="563"/>
      <c r="F28" s="563"/>
      <c r="G28" s="563"/>
      <c r="H28" s="563"/>
      <c r="I28" s="563"/>
      <c r="P28" s="612"/>
      <c r="Q28" s="613"/>
      <c r="R28" s="613"/>
      <c r="S28" s="613"/>
      <c r="T28" s="613"/>
      <c r="U28" s="613"/>
      <c r="V28" s="613"/>
      <c r="W28" s="614"/>
      <c r="AB28" s="1"/>
      <c r="AC28" s="33"/>
      <c r="AD28" s="33"/>
      <c r="AE28" s="33"/>
      <c r="AF28" s="33"/>
    </row>
    <row r="29" spans="2:34" ht="17.25" customHeight="1" x14ac:dyDescent="0.2">
      <c r="B29" s="63"/>
      <c r="C29" s="42"/>
      <c r="D29" s="42"/>
      <c r="E29" s="42"/>
      <c r="F29" s="42"/>
      <c r="G29" s="42"/>
      <c r="H29" s="42"/>
    </row>
    <row r="30" spans="2:34" ht="27.75" customHeight="1" x14ac:dyDescent="0.2">
      <c r="B30" s="564" t="s">
        <v>534</v>
      </c>
      <c r="C30" s="564"/>
      <c r="D30" s="564" t="s">
        <v>535</v>
      </c>
      <c r="E30" s="564"/>
      <c r="G30" s="480" t="s">
        <v>93</v>
      </c>
      <c r="H30" s="480"/>
      <c r="I30" s="480"/>
    </row>
    <row r="31" spans="2:34" ht="19.5" customHeight="1" x14ac:dyDescent="0.2">
      <c r="B31" s="565"/>
      <c r="C31" s="566"/>
      <c r="D31" s="630"/>
      <c r="E31" s="630"/>
      <c r="G31" s="562"/>
      <c r="H31" s="562"/>
      <c r="I31" s="562"/>
    </row>
    <row r="32" spans="2:34" ht="12.75" customHeight="1" x14ac:dyDescent="0.2"/>
    <row r="33" spans="2:43" ht="27.75" customHeight="1" x14ac:dyDescent="0.2">
      <c r="B33" s="564" t="s">
        <v>49</v>
      </c>
      <c r="C33" s="564"/>
      <c r="D33" s="564" t="s">
        <v>50</v>
      </c>
      <c r="E33" s="564"/>
    </row>
    <row r="34" spans="2:43" ht="19.5" customHeight="1" x14ac:dyDescent="0.2">
      <c r="B34" s="565"/>
      <c r="C34" s="566"/>
      <c r="D34" s="630"/>
      <c r="E34" s="630"/>
      <c r="P34" s="64"/>
      <c r="Q34" s="64"/>
      <c r="R34" s="64"/>
    </row>
    <row r="35" spans="2:43" ht="12.75" customHeight="1" x14ac:dyDescent="0.2">
      <c r="F35" s="45"/>
    </row>
    <row r="36" spans="2:43" ht="27.75" customHeight="1" x14ac:dyDescent="0.2">
      <c r="B36" s="564" t="s">
        <v>536</v>
      </c>
      <c r="C36" s="564"/>
      <c r="D36" s="564" t="s">
        <v>537</v>
      </c>
      <c r="E36" s="564"/>
      <c r="G36" s="580"/>
      <c r="H36" s="580"/>
    </row>
    <row r="37" spans="2:43" ht="19.5" customHeight="1" x14ac:dyDescent="0.2">
      <c r="B37" s="565"/>
      <c r="C37" s="566"/>
      <c r="D37" s="565"/>
      <c r="E37" s="566"/>
      <c r="G37" s="631"/>
      <c r="H37" s="631"/>
      <c r="P37" s="64"/>
      <c r="Q37" s="64"/>
      <c r="R37" s="64"/>
    </row>
    <row r="38" spans="2:43" ht="12.75" hidden="1" customHeight="1" x14ac:dyDescent="0.2"/>
    <row r="39" spans="2:43" ht="26.25" hidden="1" customHeight="1" x14ac:dyDescent="0.2">
      <c r="B39" s="489" t="s">
        <v>297</v>
      </c>
      <c r="C39" s="490"/>
      <c r="D39" s="490"/>
      <c r="E39" s="490"/>
      <c r="F39" s="490"/>
      <c r="G39" s="490"/>
      <c r="H39" s="490"/>
      <c r="I39" s="490"/>
      <c r="J39" s="490"/>
      <c r="K39" s="490"/>
      <c r="L39" s="202"/>
      <c r="M39" s="203"/>
      <c r="N39" s="203"/>
    </row>
    <row r="40" spans="2:43" ht="26.25" hidden="1" customHeight="1" x14ac:dyDescent="0.2">
      <c r="B40" s="627" t="s">
        <v>187</v>
      </c>
      <c r="C40" s="628"/>
      <c r="D40" s="628"/>
      <c r="E40" s="628"/>
      <c r="F40" s="628"/>
      <c r="G40" s="628"/>
      <c r="H40" s="628"/>
      <c r="I40" s="628"/>
      <c r="J40" s="628"/>
      <c r="K40" s="628"/>
      <c r="L40" s="204"/>
      <c r="M40" s="205"/>
      <c r="N40" s="205"/>
    </row>
    <row r="41" spans="2:43" ht="12.75" customHeight="1" x14ac:dyDescent="0.2">
      <c r="B41" s="39"/>
      <c r="C41" s="39"/>
      <c r="D41" s="39"/>
      <c r="E41" s="39"/>
      <c r="F41" s="39"/>
      <c r="G41" s="39"/>
      <c r="H41" s="39"/>
      <c r="I41" s="39"/>
      <c r="J41" s="39"/>
      <c r="K41" s="82"/>
    </row>
    <row r="42" spans="2:43" ht="27.75" customHeight="1" x14ac:dyDescent="0.2">
      <c r="B42" s="473" t="s">
        <v>609</v>
      </c>
      <c r="C42" s="629"/>
      <c r="D42" s="629"/>
      <c r="E42" s="629"/>
      <c r="F42" s="629"/>
      <c r="G42" s="629"/>
      <c r="H42" s="629"/>
      <c r="I42" s="629"/>
      <c r="J42" s="629"/>
      <c r="K42" s="629"/>
      <c r="L42" s="236"/>
      <c r="M42" s="237"/>
      <c r="N42" s="237"/>
    </row>
    <row r="43" spans="2:43" ht="25.5" customHeight="1" x14ac:dyDescent="0.2">
      <c r="B43" s="627" t="s">
        <v>188</v>
      </c>
      <c r="C43" s="628"/>
      <c r="D43" s="628"/>
      <c r="E43" s="628"/>
      <c r="F43" s="628"/>
      <c r="G43" s="628"/>
      <c r="H43" s="628"/>
      <c r="I43" s="628"/>
      <c r="J43" s="628"/>
      <c r="K43" s="628"/>
      <c r="L43" s="238"/>
      <c r="M43" s="239"/>
      <c r="N43" s="239"/>
      <c r="P43" s="234"/>
      <c r="Q43" s="234"/>
      <c r="R43" s="234"/>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535"/>
      <c r="G45" s="535"/>
      <c r="H45" s="535"/>
      <c r="I45" s="535"/>
      <c r="J45" s="535"/>
      <c r="K45" s="535"/>
      <c r="L45" s="33"/>
      <c r="M45" s="33"/>
      <c r="N45" s="33"/>
      <c r="X45" s="240"/>
      <c r="Y45" s="34"/>
      <c r="Z45" s="34"/>
      <c r="AA45" s="34"/>
    </row>
    <row r="46" spans="2:43" ht="40.5" customHeight="1" x14ac:dyDescent="0.2">
      <c r="B46" s="534" t="s">
        <v>577</v>
      </c>
      <c r="C46" s="534"/>
      <c r="D46" s="534"/>
      <c r="E46" s="534"/>
      <c r="F46" s="536"/>
      <c r="G46" s="536"/>
      <c r="H46" s="536"/>
      <c r="I46" s="535"/>
      <c r="J46" s="535"/>
      <c r="K46" s="535"/>
      <c r="P46" s="648" t="s">
        <v>51</v>
      </c>
      <c r="Q46" s="648"/>
      <c r="R46" s="61"/>
      <c r="S46" s="61"/>
      <c r="T46" s="61"/>
    </row>
    <row r="47" spans="2:43" ht="96.75" customHeight="1" x14ac:dyDescent="0.2">
      <c r="B47" s="241" t="s">
        <v>556</v>
      </c>
      <c r="C47" s="530" t="s">
        <v>580</v>
      </c>
      <c r="D47" s="531"/>
      <c r="E47" s="470" t="s">
        <v>581</v>
      </c>
      <c r="F47" s="471"/>
      <c r="G47" s="647" t="s">
        <v>582</v>
      </c>
      <c r="H47" s="647"/>
      <c r="I47" s="537" t="s">
        <v>586</v>
      </c>
      <c r="J47" s="538"/>
      <c r="K47" s="538"/>
      <c r="L47" s="539"/>
      <c r="M47" s="253" t="s">
        <v>157</v>
      </c>
      <c r="N47" s="242" t="s">
        <v>658</v>
      </c>
      <c r="P47" s="473" t="s">
        <v>285</v>
      </c>
      <c r="Q47" s="532"/>
      <c r="R47" s="532"/>
      <c r="S47" s="532"/>
      <c r="T47" s="532"/>
      <c r="U47" s="474"/>
      <c r="V47" s="533" t="s">
        <v>659</v>
      </c>
      <c r="W47" s="474"/>
      <c r="X47" s="473" t="s">
        <v>299</v>
      </c>
      <c r="Y47" s="474"/>
    </row>
    <row r="48" spans="2:43" ht="43.5" customHeight="1" x14ac:dyDescent="0.2">
      <c r="B48" s="252" t="s">
        <v>83</v>
      </c>
      <c r="C48" s="449" t="s">
        <v>584</v>
      </c>
      <c r="D48" s="450"/>
      <c r="E48" s="451" t="s">
        <v>579</v>
      </c>
      <c r="F48" s="449"/>
      <c r="G48" s="451"/>
      <c r="H48" s="450"/>
      <c r="I48" s="452"/>
      <c r="J48" s="453"/>
      <c r="K48" s="453"/>
      <c r="L48" s="454"/>
      <c r="M48" s="254"/>
      <c r="N48" s="254"/>
      <c r="P48" s="455"/>
      <c r="Q48" s="456"/>
      <c r="R48" s="456"/>
      <c r="S48" s="456"/>
      <c r="T48" s="456"/>
      <c r="U48" s="457"/>
      <c r="V48" s="458"/>
      <c r="W48" s="459"/>
      <c r="X48" s="460">
        <f>IFERROR(IF(M48="Ja",V48,V48*N48),0)</f>
        <v>0</v>
      </c>
      <c r="Y48" s="461"/>
      <c r="Z48" s="639"/>
      <c r="AA48" s="640"/>
      <c r="AB48" s="640"/>
      <c r="AC48" s="640"/>
      <c r="AD48" s="640"/>
      <c r="AE48" s="640"/>
      <c r="AF48" s="640"/>
      <c r="AG48" s="640"/>
      <c r="AH48" s="640"/>
      <c r="AI48" s="640"/>
      <c r="AJ48" s="640"/>
      <c r="AK48" s="640"/>
      <c r="AL48" s="640"/>
      <c r="AM48" s="640"/>
      <c r="AN48" s="640"/>
      <c r="AO48" s="640"/>
      <c r="AP48" s="640"/>
      <c r="AQ48" s="640"/>
    </row>
    <row r="49" spans="2:25" ht="42.75" customHeight="1" x14ac:dyDescent="0.2">
      <c r="B49" s="252" t="s">
        <v>84</v>
      </c>
      <c r="C49" s="449" t="s">
        <v>584</v>
      </c>
      <c r="D49" s="450"/>
      <c r="E49" s="451" t="s">
        <v>579</v>
      </c>
      <c r="F49" s="449"/>
      <c r="G49" s="451"/>
      <c r="H49" s="450"/>
      <c r="I49" s="452"/>
      <c r="J49" s="453"/>
      <c r="K49" s="453"/>
      <c r="L49" s="454"/>
      <c r="M49" s="254"/>
      <c r="N49" s="254"/>
      <c r="P49" s="455"/>
      <c r="Q49" s="456"/>
      <c r="R49" s="456"/>
      <c r="S49" s="456"/>
      <c r="T49" s="456"/>
      <c r="U49" s="457"/>
      <c r="V49" s="458"/>
      <c r="W49" s="459"/>
      <c r="X49" s="460">
        <f t="shared" ref="X49:X97" si="0">IFERROR(IF(M49="Ja",V49,V49*N49),0)</f>
        <v>0</v>
      </c>
      <c r="Y49" s="461"/>
    </row>
    <row r="50" spans="2:25" ht="42.75" customHeight="1" x14ac:dyDescent="0.2">
      <c r="B50" s="252" t="s">
        <v>85</v>
      </c>
      <c r="C50" s="449" t="s">
        <v>584</v>
      </c>
      <c r="D50" s="450"/>
      <c r="E50" s="451" t="s">
        <v>579</v>
      </c>
      <c r="F50" s="449"/>
      <c r="G50" s="451"/>
      <c r="H50" s="450"/>
      <c r="I50" s="452"/>
      <c r="J50" s="453"/>
      <c r="K50" s="453"/>
      <c r="L50" s="454"/>
      <c r="M50" s="254"/>
      <c r="N50" s="254"/>
      <c r="P50" s="455"/>
      <c r="Q50" s="456"/>
      <c r="R50" s="456"/>
      <c r="S50" s="456"/>
      <c r="T50" s="456"/>
      <c r="U50" s="457"/>
      <c r="V50" s="458"/>
      <c r="W50" s="459"/>
      <c r="X50" s="460">
        <f t="shared" si="0"/>
        <v>0</v>
      </c>
      <c r="Y50" s="461"/>
    </row>
    <row r="51" spans="2:25" ht="42.75" customHeight="1" x14ac:dyDescent="0.2">
      <c r="B51" s="252" t="s">
        <v>86</v>
      </c>
      <c r="C51" s="449" t="s">
        <v>584</v>
      </c>
      <c r="D51" s="450"/>
      <c r="E51" s="451" t="s">
        <v>579</v>
      </c>
      <c r="F51" s="449"/>
      <c r="G51" s="451"/>
      <c r="H51" s="450"/>
      <c r="I51" s="452"/>
      <c r="J51" s="453"/>
      <c r="K51" s="453"/>
      <c r="L51" s="454"/>
      <c r="M51" s="254"/>
      <c r="N51" s="254"/>
      <c r="P51" s="455"/>
      <c r="Q51" s="456"/>
      <c r="R51" s="456"/>
      <c r="S51" s="456"/>
      <c r="T51" s="456"/>
      <c r="U51" s="457"/>
      <c r="V51" s="458"/>
      <c r="W51" s="459"/>
      <c r="X51" s="460">
        <f t="shared" si="0"/>
        <v>0</v>
      </c>
      <c r="Y51" s="461"/>
    </row>
    <row r="52" spans="2:25" ht="42.75" customHeight="1" x14ac:dyDescent="0.2">
      <c r="B52" s="252" t="s">
        <v>87</v>
      </c>
      <c r="C52" s="449" t="s">
        <v>584</v>
      </c>
      <c r="D52" s="450"/>
      <c r="E52" s="451" t="s">
        <v>579</v>
      </c>
      <c r="F52" s="449"/>
      <c r="G52" s="451"/>
      <c r="H52" s="450"/>
      <c r="I52" s="452"/>
      <c r="J52" s="453"/>
      <c r="K52" s="453"/>
      <c r="L52" s="454"/>
      <c r="M52" s="254"/>
      <c r="N52" s="254"/>
      <c r="P52" s="455"/>
      <c r="Q52" s="456"/>
      <c r="R52" s="456"/>
      <c r="S52" s="456"/>
      <c r="T52" s="456"/>
      <c r="U52" s="457"/>
      <c r="V52" s="458"/>
      <c r="W52" s="459"/>
      <c r="X52" s="460">
        <f t="shared" si="0"/>
        <v>0</v>
      </c>
      <c r="Y52" s="461"/>
    </row>
    <row r="53" spans="2:25" ht="42.75" customHeight="1" x14ac:dyDescent="0.2">
      <c r="B53" s="252" t="s">
        <v>89</v>
      </c>
      <c r="C53" s="449" t="s">
        <v>584</v>
      </c>
      <c r="D53" s="450"/>
      <c r="E53" s="451" t="s">
        <v>579</v>
      </c>
      <c r="F53" s="449"/>
      <c r="G53" s="451"/>
      <c r="H53" s="450"/>
      <c r="I53" s="452"/>
      <c r="J53" s="453"/>
      <c r="K53" s="453"/>
      <c r="L53" s="454"/>
      <c r="M53" s="254"/>
      <c r="N53" s="254"/>
      <c r="P53" s="455"/>
      <c r="Q53" s="456"/>
      <c r="R53" s="456"/>
      <c r="S53" s="456"/>
      <c r="T53" s="456"/>
      <c r="U53" s="457"/>
      <c r="V53" s="458"/>
      <c r="W53" s="459"/>
      <c r="X53" s="460">
        <f t="shared" si="0"/>
        <v>0</v>
      </c>
      <c r="Y53" s="461"/>
    </row>
    <row r="54" spans="2:25" ht="42.75" customHeight="1" x14ac:dyDescent="0.2">
      <c r="B54" s="252" t="s">
        <v>88</v>
      </c>
      <c r="C54" s="449" t="s">
        <v>584</v>
      </c>
      <c r="D54" s="450"/>
      <c r="E54" s="451" t="s">
        <v>579</v>
      </c>
      <c r="F54" s="449"/>
      <c r="G54" s="451"/>
      <c r="H54" s="450"/>
      <c r="I54" s="452"/>
      <c r="J54" s="453"/>
      <c r="K54" s="453"/>
      <c r="L54" s="454"/>
      <c r="M54" s="254"/>
      <c r="N54" s="254"/>
      <c r="P54" s="455"/>
      <c r="Q54" s="456"/>
      <c r="R54" s="456"/>
      <c r="S54" s="456"/>
      <c r="T54" s="456"/>
      <c r="U54" s="457"/>
      <c r="V54" s="458"/>
      <c r="W54" s="459"/>
      <c r="X54" s="460">
        <f t="shared" si="0"/>
        <v>0</v>
      </c>
      <c r="Y54" s="461"/>
    </row>
    <row r="55" spans="2:25" ht="42.75" customHeight="1" x14ac:dyDescent="0.2">
      <c r="B55" s="252" t="s">
        <v>90</v>
      </c>
      <c r="C55" s="449" t="s">
        <v>584</v>
      </c>
      <c r="D55" s="450"/>
      <c r="E55" s="451" t="s">
        <v>579</v>
      </c>
      <c r="F55" s="449"/>
      <c r="G55" s="451"/>
      <c r="H55" s="450"/>
      <c r="I55" s="452"/>
      <c r="J55" s="453"/>
      <c r="K55" s="453"/>
      <c r="L55" s="454"/>
      <c r="M55" s="254"/>
      <c r="N55" s="254"/>
      <c r="P55" s="455"/>
      <c r="Q55" s="456"/>
      <c r="R55" s="456"/>
      <c r="S55" s="456"/>
      <c r="T55" s="456"/>
      <c r="U55" s="457"/>
      <c r="V55" s="458"/>
      <c r="W55" s="459"/>
      <c r="X55" s="460">
        <f t="shared" si="0"/>
        <v>0</v>
      </c>
      <c r="Y55" s="461"/>
    </row>
    <row r="56" spans="2:25" ht="42.75" customHeight="1" x14ac:dyDescent="0.2">
      <c r="B56" s="252" t="s">
        <v>91</v>
      </c>
      <c r="C56" s="449" t="s">
        <v>584</v>
      </c>
      <c r="D56" s="450"/>
      <c r="E56" s="451" t="s">
        <v>579</v>
      </c>
      <c r="F56" s="449"/>
      <c r="G56" s="451"/>
      <c r="H56" s="450"/>
      <c r="I56" s="452"/>
      <c r="J56" s="453"/>
      <c r="K56" s="453"/>
      <c r="L56" s="454"/>
      <c r="M56" s="254"/>
      <c r="N56" s="254"/>
      <c r="P56" s="455"/>
      <c r="Q56" s="456"/>
      <c r="R56" s="456"/>
      <c r="S56" s="456"/>
      <c r="T56" s="456"/>
      <c r="U56" s="457"/>
      <c r="V56" s="458"/>
      <c r="W56" s="459"/>
      <c r="X56" s="460">
        <f t="shared" si="0"/>
        <v>0</v>
      </c>
      <c r="Y56" s="461"/>
    </row>
    <row r="57" spans="2:25" ht="42.75" customHeight="1" x14ac:dyDescent="0.2">
      <c r="B57" s="252" t="s">
        <v>92</v>
      </c>
      <c r="C57" s="449" t="s">
        <v>584</v>
      </c>
      <c r="D57" s="450"/>
      <c r="E57" s="451" t="s">
        <v>579</v>
      </c>
      <c r="F57" s="449"/>
      <c r="G57" s="451"/>
      <c r="H57" s="450"/>
      <c r="I57" s="452"/>
      <c r="J57" s="453"/>
      <c r="K57" s="453"/>
      <c r="L57" s="454"/>
      <c r="M57" s="254"/>
      <c r="N57" s="254"/>
      <c r="P57" s="455"/>
      <c r="Q57" s="456"/>
      <c r="R57" s="456"/>
      <c r="S57" s="456"/>
      <c r="T57" s="456"/>
      <c r="U57" s="457"/>
      <c r="V57" s="458"/>
      <c r="W57" s="459"/>
      <c r="X57" s="460">
        <f t="shared" si="0"/>
        <v>0</v>
      </c>
      <c r="Y57" s="461"/>
    </row>
    <row r="58" spans="2:25" ht="42.75" customHeight="1" x14ac:dyDescent="0.2">
      <c r="B58" s="252" t="s">
        <v>162</v>
      </c>
      <c r="C58" s="449" t="s">
        <v>584</v>
      </c>
      <c r="D58" s="450"/>
      <c r="E58" s="451" t="s">
        <v>579</v>
      </c>
      <c r="F58" s="449"/>
      <c r="G58" s="451"/>
      <c r="H58" s="450"/>
      <c r="I58" s="452"/>
      <c r="J58" s="453"/>
      <c r="K58" s="453"/>
      <c r="L58" s="454"/>
      <c r="M58" s="254"/>
      <c r="N58" s="254"/>
      <c r="P58" s="455"/>
      <c r="Q58" s="456"/>
      <c r="R58" s="456"/>
      <c r="S58" s="456"/>
      <c r="T58" s="456"/>
      <c r="U58" s="457"/>
      <c r="V58" s="458"/>
      <c r="W58" s="459"/>
      <c r="X58" s="460">
        <f t="shared" si="0"/>
        <v>0</v>
      </c>
      <c r="Y58" s="461"/>
    </row>
    <row r="59" spans="2:25" ht="42.75" customHeight="1" x14ac:dyDescent="0.2">
      <c r="B59" s="252" t="s">
        <v>163</v>
      </c>
      <c r="C59" s="449" t="s">
        <v>584</v>
      </c>
      <c r="D59" s="450"/>
      <c r="E59" s="451" t="s">
        <v>579</v>
      </c>
      <c r="F59" s="449"/>
      <c r="G59" s="451"/>
      <c r="H59" s="450"/>
      <c r="I59" s="452"/>
      <c r="J59" s="453"/>
      <c r="K59" s="453"/>
      <c r="L59" s="454"/>
      <c r="M59" s="254"/>
      <c r="N59" s="254"/>
      <c r="P59" s="455"/>
      <c r="Q59" s="456"/>
      <c r="R59" s="456"/>
      <c r="S59" s="456"/>
      <c r="T59" s="456"/>
      <c r="U59" s="457"/>
      <c r="V59" s="458"/>
      <c r="W59" s="459"/>
      <c r="X59" s="460">
        <f t="shared" si="0"/>
        <v>0</v>
      </c>
      <c r="Y59" s="461"/>
    </row>
    <row r="60" spans="2:25" ht="42.75" customHeight="1" x14ac:dyDescent="0.2">
      <c r="B60" s="252" t="s">
        <v>164</v>
      </c>
      <c r="C60" s="449" t="s">
        <v>584</v>
      </c>
      <c r="D60" s="450"/>
      <c r="E60" s="451" t="s">
        <v>579</v>
      </c>
      <c r="F60" s="449"/>
      <c r="G60" s="451"/>
      <c r="H60" s="450"/>
      <c r="I60" s="452"/>
      <c r="J60" s="453"/>
      <c r="K60" s="453"/>
      <c r="L60" s="454"/>
      <c r="M60" s="254"/>
      <c r="N60" s="254"/>
      <c r="P60" s="455"/>
      <c r="Q60" s="456"/>
      <c r="R60" s="456"/>
      <c r="S60" s="456"/>
      <c r="T60" s="456"/>
      <c r="U60" s="457"/>
      <c r="V60" s="458"/>
      <c r="W60" s="459"/>
      <c r="X60" s="460">
        <f t="shared" si="0"/>
        <v>0</v>
      </c>
      <c r="Y60" s="461"/>
    </row>
    <row r="61" spans="2:25" ht="42.75" customHeight="1" x14ac:dyDescent="0.2">
      <c r="B61" s="252" t="s">
        <v>165</v>
      </c>
      <c r="C61" s="449" t="s">
        <v>584</v>
      </c>
      <c r="D61" s="450"/>
      <c r="E61" s="451" t="s">
        <v>579</v>
      </c>
      <c r="F61" s="449"/>
      <c r="G61" s="451"/>
      <c r="H61" s="450"/>
      <c r="I61" s="452"/>
      <c r="J61" s="453"/>
      <c r="K61" s="453"/>
      <c r="L61" s="454"/>
      <c r="M61" s="254"/>
      <c r="N61" s="254"/>
      <c r="P61" s="455"/>
      <c r="Q61" s="456"/>
      <c r="R61" s="456"/>
      <c r="S61" s="456"/>
      <c r="T61" s="456"/>
      <c r="U61" s="457"/>
      <c r="V61" s="458"/>
      <c r="W61" s="459"/>
      <c r="X61" s="460">
        <f t="shared" si="0"/>
        <v>0</v>
      </c>
      <c r="Y61" s="461"/>
    </row>
    <row r="62" spans="2:25" ht="42.75" customHeight="1" x14ac:dyDescent="0.2">
      <c r="B62" s="252" t="s">
        <v>166</v>
      </c>
      <c r="C62" s="449" t="s">
        <v>584</v>
      </c>
      <c r="D62" s="450"/>
      <c r="E62" s="451" t="s">
        <v>579</v>
      </c>
      <c r="F62" s="449"/>
      <c r="G62" s="451"/>
      <c r="H62" s="450"/>
      <c r="I62" s="452"/>
      <c r="J62" s="453"/>
      <c r="K62" s="453"/>
      <c r="L62" s="454"/>
      <c r="M62" s="254"/>
      <c r="N62" s="254"/>
      <c r="P62" s="455"/>
      <c r="Q62" s="456"/>
      <c r="R62" s="456"/>
      <c r="S62" s="456"/>
      <c r="T62" s="456"/>
      <c r="U62" s="457"/>
      <c r="V62" s="458"/>
      <c r="W62" s="459"/>
      <c r="X62" s="460">
        <f t="shared" si="0"/>
        <v>0</v>
      </c>
      <c r="Y62" s="461"/>
    </row>
    <row r="63" spans="2:25" ht="42.75" customHeight="1" x14ac:dyDescent="0.2">
      <c r="B63" s="252" t="s">
        <v>167</v>
      </c>
      <c r="C63" s="449" t="s">
        <v>584</v>
      </c>
      <c r="D63" s="450"/>
      <c r="E63" s="451" t="s">
        <v>579</v>
      </c>
      <c r="F63" s="449"/>
      <c r="G63" s="451"/>
      <c r="H63" s="450"/>
      <c r="I63" s="452"/>
      <c r="J63" s="453"/>
      <c r="K63" s="453"/>
      <c r="L63" s="454"/>
      <c r="M63" s="254"/>
      <c r="N63" s="254"/>
      <c r="P63" s="455"/>
      <c r="Q63" s="456"/>
      <c r="R63" s="456"/>
      <c r="S63" s="456"/>
      <c r="T63" s="456"/>
      <c r="U63" s="457"/>
      <c r="V63" s="458"/>
      <c r="W63" s="459"/>
      <c r="X63" s="460">
        <f t="shared" si="0"/>
        <v>0</v>
      </c>
      <c r="Y63" s="461"/>
    </row>
    <row r="64" spans="2:25" ht="42.75" customHeight="1" x14ac:dyDescent="0.2">
      <c r="B64" s="252" t="s">
        <v>168</v>
      </c>
      <c r="C64" s="449" t="s">
        <v>584</v>
      </c>
      <c r="D64" s="450"/>
      <c r="E64" s="451" t="s">
        <v>579</v>
      </c>
      <c r="F64" s="449"/>
      <c r="G64" s="451"/>
      <c r="H64" s="450"/>
      <c r="I64" s="452"/>
      <c r="J64" s="453"/>
      <c r="K64" s="453"/>
      <c r="L64" s="454"/>
      <c r="M64" s="254"/>
      <c r="N64" s="254"/>
      <c r="P64" s="455"/>
      <c r="Q64" s="456"/>
      <c r="R64" s="456"/>
      <c r="S64" s="456"/>
      <c r="T64" s="456"/>
      <c r="U64" s="457"/>
      <c r="V64" s="458"/>
      <c r="W64" s="459"/>
      <c r="X64" s="460">
        <f t="shared" si="0"/>
        <v>0</v>
      </c>
      <c r="Y64" s="461"/>
    </row>
    <row r="65" spans="2:25" ht="42.75" customHeight="1" x14ac:dyDescent="0.2">
      <c r="B65" s="252" t="s">
        <v>169</v>
      </c>
      <c r="C65" s="449" t="s">
        <v>584</v>
      </c>
      <c r="D65" s="450"/>
      <c r="E65" s="451" t="s">
        <v>579</v>
      </c>
      <c r="F65" s="449"/>
      <c r="G65" s="451"/>
      <c r="H65" s="450"/>
      <c r="I65" s="452"/>
      <c r="J65" s="453"/>
      <c r="K65" s="453"/>
      <c r="L65" s="454"/>
      <c r="M65" s="254"/>
      <c r="N65" s="254"/>
      <c r="P65" s="455"/>
      <c r="Q65" s="456"/>
      <c r="R65" s="456"/>
      <c r="S65" s="456"/>
      <c r="T65" s="456"/>
      <c r="U65" s="457"/>
      <c r="V65" s="458"/>
      <c r="W65" s="459"/>
      <c r="X65" s="460">
        <f t="shared" si="0"/>
        <v>0</v>
      </c>
      <c r="Y65" s="461"/>
    </row>
    <row r="66" spans="2:25" ht="42.75" customHeight="1" x14ac:dyDescent="0.2">
      <c r="B66" s="252" t="s">
        <v>170</v>
      </c>
      <c r="C66" s="449" t="s">
        <v>584</v>
      </c>
      <c r="D66" s="450"/>
      <c r="E66" s="451" t="s">
        <v>579</v>
      </c>
      <c r="F66" s="449"/>
      <c r="G66" s="451"/>
      <c r="H66" s="450"/>
      <c r="I66" s="452"/>
      <c r="J66" s="453"/>
      <c r="K66" s="453"/>
      <c r="L66" s="454"/>
      <c r="M66" s="254"/>
      <c r="N66" s="254"/>
      <c r="P66" s="455"/>
      <c r="Q66" s="456"/>
      <c r="R66" s="456"/>
      <c r="S66" s="456"/>
      <c r="T66" s="456"/>
      <c r="U66" s="457"/>
      <c r="V66" s="458"/>
      <c r="W66" s="459"/>
      <c r="X66" s="460">
        <f t="shared" si="0"/>
        <v>0</v>
      </c>
      <c r="Y66" s="461"/>
    </row>
    <row r="67" spans="2:25" ht="42.75" customHeight="1" x14ac:dyDescent="0.2">
      <c r="B67" s="252" t="s">
        <v>99</v>
      </c>
      <c r="C67" s="449" t="s">
        <v>584</v>
      </c>
      <c r="D67" s="450"/>
      <c r="E67" s="451" t="s">
        <v>579</v>
      </c>
      <c r="F67" s="449"/>
      <c r="G67" s="451"/>
      <c r="H67" s="450"/>
      <c r="I67" s="452"/>
      <c r="J67" s="453"/>
      <c r="K67" s="453"/>
      <c r="L67" s="454"/>
      <c r="M67" s="254"/>
      <c r="N67" s="254"/>
      <c r="P67" s="455"/>
      <c r="Q67" s="456"/>
      <c r="R67" s="456"/>
      <c r="S67" s="456"/>
      <c r="T67" s="456"/>
      <c r="U67" s="457"/>
      <c r="V67" s="458"/>
      <c r="W67" s="459"/>
      <c r="X67" s="460">
        <f t="shared" si="0"/>
        <v>0</v>
      </c>
      <c r="Y67" s="461"/>
    </row>
    <row r="68" spans="2:25" ht="42.75" customHeight="1" x14ac:dyDescent="0.2">
      <c r="B68" s="252" t="s">
        <v>630</v>
      </c>
      <c r="C68" s="449" t="s">
        <v>584</v>
      </c>
      <c r="D68" s="450"/>
      <c r="E68" s="451" t="s">
        <v>579</v>
      </c>
      <c r="F68" s="449"/>
      <c r="G68" s="451"/>
      <c r="H68" s="450"/>
      <c r="I68" s="452"/>
      <c r="J68" s="453"/>
      <c r="K68" s="453"/>
      <c r="L68" s="454"/>
      <c r="M68" s="254"/>
      <c r="N68" s="254"/>
      <c r="P68" s="455"/>
      <c r="Q68" s="456"/>
      <c r="R68" s="456"/>
      <c r="S68" s="456"/>
      <c r="T68" s="456"/>
      <c r="U68" s="457"/>
      <c r="V68" s="458"/>
      <c r="W68" s="459"/>
      <c r="X68" s="460">
        <f t="shared" si="0"/>
        <v>0</v>
      </c>
      <c r="Y68" s="461"/>
    </row>
    <row r="69" spans="2:25" ht="42.75" customHeight="1" x14ac:dyDescent="0.2">
      <c r="B69" s="252" t="s">
        <v>631</v>
      </c>
      <c r="C69" s="449" t="s">
        <v>584</v>
      </c>
      <c r="D69" s="450"/>
      <c r="E69" s="451" t="s">
        <v>579</v>
      </c>
      <c r="F69" s="449"/>
      <c r="G69" s="451"/>
      <c r="H69" s="450"/>
      <c r="I69" s="452"/>
      <c r="J69" s="453"/>
      <c r="K69" s="453"/>
      <c r="L69" s="454"/>
      <c r="M69" s="254"/>
      <c r="N69" s="254"/>
      <c r="P69" s="455"/>
      <c r="Q69" s="456"/>
      <c r="R69" s="456"/>
      <c r="S69" s="456"/>
      <c r="T69" s="456"/>
      <c r="U69" s="457"/>
      <c r="V69" s="458"/>
      <c r="W69" s="459"/>
      <c r="X69" s="460">
        <f t="shared" si="0"/>
        <v>0</v>
      </c>
      <c r="Y69" s="461"/>
    </row>
    <row r="70" spans="2:25" ht="42.75" customHeight="1" x14ac:dyDescent="0.2">
      <c r="B70" s="252" t="s">
        <v>632</v>
      </c>
      <c r="C70" s="449" t="s">
        <v>584</v>
      </c>
      <c r="D70" s="450"/>
      <c r="E70" s="451" t="s">
        <v>579</v>
      </c>
      <c r="F70" s="449"/>
      <c r="G70" s="451"/>
      <c r="H70" s="450"/>
      <c r="I70" s="452"/>
      <c r="J70" s="453"/>
      <c r="K70" s="453"/>
      <c r="L70" s="454"/>
      <c r="M70" s="254"/>
      <c r="N70" s="254"/>
      <c r="P70" s="455"/>
      <c r="Q70" s="456"/>
      <c r="R70" s="456"/>
      <c r="S70" s="456"/>
      <c r="T70" s="456"/>
      <c r="U70" s="457"/>
      <c r="V70" s="458"/>
      <c r="W70" s="459"/>
      <c r="X70" s="460">
        <f t="shared" si="0"/>
        <v>0</v>
      </c>
      <c r="Y70" s="461"/>
    </row>
    <row r="71" spans="2:25" ht="42.75" customHeight="1" x14ac:dyDescent="0.2">
      <c r="B71" s="252" t="s">
        <v>633</v>
      </c>
      <c r="C71" s="449" t="s">
        <v>584</v>
      </c>
      <c r="D71" s="450"/>
      <c r="E71" s="451" t="s">
        <v>579</v>
      </c>
      <c r="F71" s="449"/>
      <c r="G71" s="451"/>
      <c r="H71" s="450"/>
      <c r="I71" s="452"/>
      <c r="J71" s="453"/>
      <c r="K71" s="453"/>
      <c r="L71" s="454"/>
      <c r="M71" s="254"/>
      <c r="N71" s="254"/>
      <c r="P71" s="455"/>
      <c r="Q71" s="456"/>
      <c r="R71" s="456"/>
      <c r="S71" s="456"/>
      <c r="T71" s="456"/>
      <c r="U71" s="457"/>
      <c r="V71" s="458"/>
      <c r="W71" s="459"/>
      <c r="X71" s="460">
        <f t="shared" si="0"/>
        <v>0</v>
      </c>
      <c r="Y71" s="461"/>
    </row>
    <row r="72" spans="2:25" ht="42.75" customHeight="1" x14ac:dyDescent="0.2">
      <c r="B72" s="252" t="s">
        <v>634</v>
      </c>
      <c r="C72" s="449" t="s">
        <v>584</v>
      </c>
      <c r="D72" s="450"/>
      <c r="E72" s="451" t="s">
        <v>579</v>
      </c>
      <c r="F72" s="449"/>
      <c r="G72" s="451"/>
      <c r="H72" s="450"/>
      <c r="I72" s="452"/>
      <c r="J72" s="453"/>
      <c r="K72" s="453"/>
      <c r="L72" s="454"/>
      <c r="M72" s="254"/>
      <c r="N72" s="254"/>
      <c r="P72" s="455"/>
      <c r="Q72" s="456"/>
      <c r="R72" s="456"/>
      <c r="S72" s="456"/>
      <c r="T72" s="456"/>
      <c r="U72" s="457"/>
      <c r="V72" s="458"/>
      <c r="W72" s="459"/>
      <c r="X72" s="460">
        <f t="shared" si="0"/>
        <v>0</v>
      </c>
      <c r="Y72" s="461"/>
    </row>
    <row r="73" spans="2:25" ht="42.75" customHeight="1" x14ac:dyDescent="0.2">
      <c r="B73" s="252" t="s">
        <v>635</v>
      </c>
      <c r="C73" s="449" t="s">
        <v>584</v>
      </c>
      <c r="D73" s="450"/>
      <c r="E73" s="451" t="s">
        <v>579</v>
      </c>
      <c r="F73" s="449"/>
      <c r="G73" s="451"/>
      <c r="H73" s="450"/>
      <c r="I73" s="452"/>
      <c r="J73" s="453"/>
      <c r="K73" s="453"/>
      <c r="L73" s="454"/>
      <c r="M73" s="254"/>
      <c r="N73" s="254"/>
      <c r="P73" s="455"/>
      <c r="Q73" s="456"/>
      <c r="R73" s="456"/>
      <c r="S73" s="456"/>
      <c r="T73" s="456"/>
      <c r="U73" s="457"/>
      <c r="V73" s="458"/>
      <c r="W73" s="459"/>
      <c r="X73" s="460">
        <f t="shared" si="0"/>
        <v>0</v>
      </c>
      <c r="Y73" s="461"/>
    </row>
    <row r="74" spans="2:25" ht="42.75" customHeight="1" x14ac:dyDescent="0.2">
      <c r="B74" s="252" t="s">
        <v>636</v>
      </c>
      <c r="C74" s="449" t="s">
        <v>584</v>
      </c>
      <c r="D74" s="450"/>
      <c r="E74" s="451" t="s">
        <v>579</v>
      </c>
      <c r="F74" s="449"/>
      <c r="G74" s="451"/>
      <c r="H74" s="450"/>
      <c r="I74" s="452"/>
      <c r="J74" s="453"/>
      <c r="K74" s="453"/>
      <c r="L74" s="454"/>
      <c r="M74" s="254"/>
      <c r="N74" s="254"/>
      <c r="P74" s="455"/>
      <c r="Q74" s="456"/>
      <c r="R74" s="456"/>
      <c r="S74" s="456"/>
      <c r="T74" s="456"/>
      <c r="U74" s="457"/>
      <c r="V74" s="458"/>
      <c r="W74" s="459"/>
      <c r="X74" s="460">
        <f t="shared" si="0"/>
        <v>0</v>
      </c>
      <c r="Y74" s="461"/>
    </row>
    <row r="75" spans="2:25" ht="42.75" customHeight="1" x14ac:dyDescent="0.2">
      <c r="B75" s="252" t="s">
        <v>637</v>
      </c>
      <c r="C75" s="449" t="s">
        <v>584</v>
      </c>
      <c r="D75" s="450"/>
      <c r="E75" s="451" t="s">
        <v>579</v>
      </c>
      <c r="F75" s="449"/>
      <c r="G75" s="451"/>
      <c r="H75" s="450"/>
      <c r="I75" s="452"/>
      <c r="J75" s="453"/>
      <c r="K75" s="453"/>
      <c r="L75" s="454"/>
      <c r="M75" s="254"/>
      <c r="N75" s="254"/>
      <c r="P75" s="455"/>
      <c r="Q75" s="456"/>
      <c r="R75" s="456"/>
      <c r="S75" s="456"/>
      <c r="T75" s="456"/>
      <c r="U75" s="457"/>
      <c r="V75" s="458"/>
      <c r="W75" s="459"/>
      <c r="X75" s="460">
        <f t="shared" si="0"/>
        <v>0</v>
      </c>
      <c r="Y75" s="461"/>
    </row>
    <row r="76" spans="2:25" ht="42.75" customHeight="1" x14ac:dyDescent="0.2">
      <c r="B76" s="252" t="s">
        <v>638</v>
      </c>
      <c r="C76" s="449" t="s">
        <v>584</v>
      </c>
      <c r="D76" s="450"/>
      <c r="E76" s="451" t="s">
        <v>579</v>
      </c>
      <c r="F76" s="449"/>
      <c r="G76" s="451"/>
      <c r="H76" s="450"/>
      <c r="I76" s="452"/>
      <c r="J76" s="453"/>
      <c r="K76" s="453"/>
      <c r="L76" s="454"/>
      <c r="M76" s="254"/>
      <c r="N76" s="254"/>
      <c r="P76" s="455"/>
      <c r="Q76" s="456"/>
      <c r="R76" s="456"/>
      <c r="S76" s="456"/>
      <c r="T76" s="456"/>
      <c r="U76" s="457"/>
      <c r="V76" s="458"/>
      <c r="W76" s="459"/>
      <c r="X76" s="460">
        <f t="shared" si="0"/>
        <v>0</v>
      </c>
      <c r="Y76" s="461"/>
    </row>
    <row r="77" spans="2:25" ht="42.75" customHeight="1" x14ac:dyDescent="0.2">
      <c r="B77" s="252" t="s">
        <v>639</v>
      </c>
      <c r="C77" s="449" t="s">
        <v>584</v>
      </c>
      <c r="D77" s="450"/>
      <c r="E77" s="451" t="s">
        <v>579</v>
      </c>
      <c r="F77" s="449"/>
      <c r="G77" s="451"/>
      <c r="H77" s="450"/>
      <c r="I77" s="452"/>
      <c r="J77" s="453"/>
      <c r="K77" s="453"/>
      <c r="L77" s="454"/>
      <c r="M77" s="254"/>
      <c r="N77" s="254"/>
      <c r="P77" s="455"/>
      <c r="Q77" s="456"/>
      <c r="R77" s="456"/>
      <c r="S77" s="456"/>
      <c r="T77" s="456"/>
      <c r="U77" s="457"/>
      <c r="V77" s="458"/>
      <c r="W77" s="459"/>
      <c r="X77" s="460">
        <f t="shared" si="0"/>
        <v>0</v>
      </c>
      <c r="Y77" s="461"/>
    </row>
    <row r="78" spans="2:25" ht="42.75" customHeight="1" x14ac:dyDescent="0.2">
      <c r="B78" s="252" t="s">
        <v>640</v>
      </c>
      <c r="C78" s="449" t="s">
        <v>584</v>
      </c>
      <c r="D78" s="450"/>
      <c r="E78" s="451" t="s">
        <v>579</v>
      </c>
      <c r="F78" s="449"/>
      <c r="G78" s="451"/>
      <c r="H78" s="450"/>
      <c r="I78" s="452"/>
      <c r="J78" s="453"/>
      <c r="K78" s="453"/>
      <c r="L78" s="454"/>
      <c r="M78" s="254"/>
      <c r="N78" s="254"/>
      <c r="P78" s="455"/>
      <c r="Q78" s="456"/>
      <c r="R78" s="456"/>
      <c r="S78" s="456"/>
      <c r="T78" s="456"/>
      <c r="U78" s="457"/>
      <c r="V78" s="458"/>
      <c r="W78" s="459"/>
      <c r="X78" s="460">
        <f t="shared" si="0"/>
        <v>0</v>
      </c>
      <c r="Y78" s="461"/>
    </row>
    <row r="79" spans="2:25" ht="42.75" customHeight="1" x14ac:dyDescent="0.2">
      <c r="B79" s="252" t="s">
        <v>641</v>
      </c>
      <c r="C79" s="449" t="s">
        <v>584</v>
      </c>
      <c r="D79" s="450"/>
      <c r="E79" s="451" t="s">
        <v>579</v>
      </c>
      <c r="F79" s="449"/>
      <c r="G79" s="451"/>
      <c r="H79" s="450"/>
      <c r="I79" s="452"/>
      <c r="J79" s="453"/>
      <c r="K79" s="453"/>
      <c r="L79" s="454"/>
      <c r="M79" s="254"/>
      <c r="N79" s="254"/>
      <c r="P79" s="455"/>
      <c r="Q79" s="456"/>
      <c r="R79" s="456"/>
      <c r="S79" s="456"/>
      <c r="T79" s="456"/>
      <c r="U79" s="457"/>
      <c r="V79" s="458"/>
      <c r="W79" s="459"/>
      <c r="X79" s="460">
        <f t="shared" si="0"/>
        <v>0</v>
      </c>
      <c r="Y79" s="461"/>
    </row>
    <row r="80" spans="2:25" ht="42.75" customHeight="1" x14ac:dyDescent="0.2">
      <c r="B80" s="252" t="s">
        <v>641</v>
      </c>
      <c r="C80" s="449" t="s">
        <v>584</v>
      </c>
      <c r="D80" s="450"/>
      <c r="E80" s="451" t="s">
        <v>579</v>
      </c>
      <c r="F80" s="449"/>
      <c r="G80" s="451"/>
      <c r="H80" s="450"/>
      <c r="I80" s="452"/>
      <c r="J80" s="453"/>
      <c r="K80" s="453"/>
      <c r="L80" s="454"/>
      <c r="M80" s="254"/>
      <c r="N80" s="254"/>
      <c r="P80" s="455"/>
      <c r="Q80" s="456"/>
      <c r="R80" s="456"/>
      <c r="S80" s="456"/>
      <c r="T80" s="456"/>
      <c r="U80" s="457"/>
      <c r="V80" s="458"/>
      <c r="W80" s="459"/>
      <c r="X80" s="460">
        <f t="shared" si="0"/>
        <v>0</v>
      </c>
      <c r="Y80" s="461"/>
    </row>
    <row r="81" spans="2:25" ht="42.75" customHeight="1" x14ac:dyDescent="0.2">
      <c r="B81" s="252" t="s">
        <v>642</v>
      </c>
      <c r="C81" s="449" t="s">
        <v>584</v>
      </c>
      <c r="D81" s="450"/>
      <c r="E81" s="451" t="s">
        <v>579</v>
      </c>
      <c r="F81" s="449"/>
      <c r="G81" s="451"/>
      <c r="H81" s="450"/>
      <c r="I81" s="452"/>
      <c r="J81" s="453"/>
      <c r="K81" s="453"/>
      <c r="L81" s="454"/>
      <c r="M81" s="254"/>
      <c r="N81" s="254"/>
      <c r="P81" s="455"/>
      <c r="Q81" s="456"/>
      <c r="R81" s="456"/>
      <c r="S81" s="456"/>
      <c r="T81" s="456"/>
      <c r="U81" s="457"/>
      <c r="V81" s="458"/>
      <c r="W81" s="459"/>
      <c r="X81" s="460">
        <f t="shared" si="0"/>
        <v>0</v>
      </c>
      <c r="Y81" s="461"/>
    </row>
    <row r="82" spans="2:25" ht="42.75" customHeight="1" x14ac:dyDescent="0.2">
      <c r="B82" s="252" t="s">
        <v>643</v>
      </c>
      <c r="C82" s="449" t="s">
        <v>584</v>
      </c>
      <c r="D82" s="450"/>
      <c r="E82" s="451" t="s">
        <v>579</v>
      </c>
      <c r="F82" s="449"/>
      <c r="G82" s="451"/>
      <c r="H82" s="450"/>
      <c r="I82" s="452"/>
      <c r="J82" s="453"/>
      <c r="K82" s="453"/>
      <c r="L82" s="454"/>
      <c r="M82" s="254"/>
      <c r="N82" s="254"/>
      <c r="P82" s="455"/>
      <c r="Q82" s="456"/>
      <c r="R82" s="456"/>
      <c r="S82" s="456"/>
      <c r="T82" s="456"/>
      <c r="U82" s="457"/>
      <c r="V82" s="458"/>
      <c r="W82" s="459"/>
      <c r="X82" s="460">
        <f t="shared" si="0"/>
        <v>0</v>
      </c>
      <c r="Y82" s="461"/>
    </row>
    <row r="83" spans="2:25" ht="42.75" customHeight="1" x14ac:dyDescent="0.2">
      <c r="B83" s="252" t="s">
        <v>644</v>
      </c>
      <c r="C83" s="449" t="s">
        <v>584</v>
      </c>
      <c r="D83" s="450"/>
      <c r="E83" s="451" t="s">
        <v>579</v>
      </c>
      <c r="F83" s="449"/>
      <c r="G83" s="451"/>
      <c r="H83" s="450"/>
      <c r="I83" s="452"/>
      <c r="J83" s="453"/>
      <c r="K83" s="453"/>
      <c r="L83" s="454"/>
      <c r="M83" s="254"/>
      <c r="N83" s="254"/>
      <c r="P83" s="455"/>
      <c r="Q83" s="456"/>
      <c r="R83" s="456"/>
      <c r="S83" s="456"/>
      <c r="T83" s="456"/>
      <c r="U83" s="457"/>
      <c r="V83" s="458"/>
      <c r="W83" s="459"/>
      <c r="X83" s="460">
        <f t="shared" si="0"/>
        <v>0</v>
      </c>
      <c r="Y83" s="461"/>
    </row>
    <row r="84" spans="2:25" ht="42.75" customHeight="1" x14ac:dyDescent="0.2">
      <c r="B84" s="252" t="s">
        <v>645</v>
      </c>
      <c r="C84" s="449" t="s">
        <v>584</v>
      </c>
      <c r="D84" s="450"/>
      <c r="E84" s="451" t="s">
        <v>579</v>
      </c>
      <c r="F84" s="449"/>
      <c r="G84" s="451"/>
      <c r="H84" s="450"/>
      <c r="I84" s="452"/>
      <c r="J84" s="453"/>
      <c r="K84" s="453"/>
      <c r="L84" s="454"/>
      <c r="M84" s="254"/>
      <c r="N84" s="254"/>
      <c r="P84" s="455"/>
      <c r="Q84" s="456"/>
      <c r="R84" s="456"/>
      <c r="S84" s="456"/>
      <c r="T84" s="456"/>
      <c r="U84" s="457"/>
      <c r="V84" s="458"/>
      <c r="W84" s="459"/>
      <c r="X84" s="460">
        <f t="shared" si="0"/>
        <v>0</v>
      </c>
      <c r="Y84" s="461"/>
    </row>
    <row r="85" spans="2:25" ht="42.75" customHeight="1" x14ac:dyDescent="0.2">
      <c r="B85" s="252" t="s">
        <v>646</v>
      </c>
      <c r="C85" s="449" t="s">
        <v>584</v>
      </c>
      <c r="D85" s="450"/>
      <c r="E85" s="451" t="s">
        <v>579</v>
      </c>
      <c r="F85" s="449"/>
      <c r="G85" s="451"/>
      <c r="H85" s="450"/>
      <c r="I85" s="452"/>
      <c r="J85" s="453"/>
      <c r="K85" s="453"/>
      <c r="L85" s="454"/>
      <c r="M85" s="254"/>
      <c r="N85" s="254"/>
      <c r="P85" s="455"/>
      <c r="Q85" s="456"/>
      <c r="R85" s="456"/>
      <c r="S85" s="456"/>
      <c r="T85" s="456"/>
      <c r="U85" s="457"/>
      <c r="V85" s="458"/>
      <c r="W85" s="459"/>
      <c r="X85" s="460">
        <f t="shared" si="0"/>
        <v>0</v>
      </c>
      <c r="Y85" s="461"/>
    </row>
    <row r="86" spans="2:25" ht="42.75" customHeight="1" x14ac:dyDescent="0.2">
      <c r="B86" s="252" t="s">
        <v>647</v>
      </c>
      <c r="C86" s="449" t="s">
        <v>584</v>
      </c>
      <c r="D86" s="450"/>
      <c r="E86" s="451" t="s">
        <v>579</v>
      </c>
      <c r="F86" s="449"/>
      <c r="G86" s="451"/>
      <c r="H86" s="450"/>
      <c r="I86" s="452"/>
      <c r="J86" s="453"/>
      <c r="K86" s="453"/>
      <c r="L86" s="454"/>
      <c r="M86" s="254"/>
      <c r="N86" s="254"/>
      <c r="P86" s="455"/>
      <c r="Q86" s="456"/>
      <c r="R86" s="456"/>
      <c r="S86" s="456"/>
      <c r="T86" s="456"/>
      <c r="U86" s="457"/>
      <c r="V86" s="458"/>
      <c r="W86" s="459"/>
      <c r="X86" s="460">
        <f t="shared" si="0"/>
        <v>0</v>
      </c>
      <c r="Y86" s="461"/>
    </row>
    <row r="87" spans="2:25" ht="42.75" customHeight="1" x14ac:dyDescent="0.2">
      <c r="B87" s="252" t="s">
        <v>648</v>
      </c>
      <c r="C87" s="449" t="s">
        <v>584</v>
      </c>
      <c r="D87" s="450"/>
      <c r="E87" s="451" t="s">
        <v>579</v>
      </c>
      <c r="F87" s="449"/>
      <c r="G87" s="451"/>
      <c r="H87" s="450"/>
      <c r="I87" s="452"/>
      <c r="J87" s="453"/>
      <c r="K87" s="453"/>
      <c r="L87" s="454"/>
      <c r="M87" s="254"/>
      <c r="N87" s="254"/>
      <c r="P87" s="455"/>
      <c r="Q87" s="456"/>
      <c r="R87" s="456"/>
      <c r="S87" s="456"/>
      <c r="T87" s="456"/>
      <c r="U87" s="457"/>
      <c r="V87" s="458"/>
      <c r="W87" s="459"/>
      <c r="X87" s="460">
        <f t="shared" si="0"/>
        <v>0</v>
      </c>
      <c r="Y87" s="461"/>
    </row>
    <row r="88" spans="2:25" ht="42.75" customHeight="1" x14ac:dyDescent="0.2">
      <c r="B88" s="252" t="s">
        <v>649</v>
      </c>
      <c r="C88" s="449" t="s">
        <v>584</v>
      </c>
      <c r="D88" s="450"/>
      <c r="E88" s="451" t="s">
        <v>579</v>
      </c>
      <c r="F88" s="449"/>
      <c r="G88" s="451"/>
      <c r="H88" s="450"/>
      <c r="I88" s="452"/>
      <c r="J88" s="453"/>
      <c r="K88" s="453"/>
      <c r="L88" s="454"/>
      <c r="M88" s="254"/>
      <c r="N88" s="254"/>
      <c r="P88" s="455"/>
      <c r="Q88" s="456"/>
      <c r="R88" s="456"/>
      <c r="S88" s="456"/>
      <c r="T88" s="456"/>
      <c r="U88" s="457"/>
      <c r="V88" s="458"/>
      <c r="W88" s="459"/>
      <c r="X88" s="460">
        <f t="shared" si="0"/>
        <v>0</v>
      </c>
      <c r="Y88" s="461"/>
    </row>
    <row r="89" spans="2:25" ht="42.75" customHeight="1" x14ac:dyDescent="0.2">
      <c r="B89" s="252" t="s">
        <v>650</v>
      </c>
      <c r="C89" s="449" t="s">
        <v>584</v>
      </c>
      <c r="D89" s="450"/>
      <c r="E89" s="451" t="s">
        <v>579</v>
      </c>
      <c r="F89" s="449"/>
      <c r="G89" s="451"/>
      <c r="H89" s="450"/>
      <c r="I89" s="452"/>
      <c r="J89" s="453"/>
      <c r="K89" s="453"/>
      <c r="L89" s="454"/>
      <c r="M89" s="254"/>
      <c r="N89" s="254"/>
      <c r="P89" s="455"/>
      <c r="Q89" s="456"/>
      <c r="R89" s="456"/>
      <c r="S89" s="456"/>
      <c r="T89" s="456"/>
      <c r="U89" s="457"/>
      <c r="V89" s="458"/>
      <c r="W89" s="459"/>
      <c r="X89" s="460">
        <f t="shared" si="0"/>
        <v>0</v>
      </c>
      <c r="Y89" s="461"/>
    </row>
    <row r="90" spans="2:25" ht="42.75" customHeight="1" x14ac:dyDescent="0.2">
      <c r="B90" s="252" t="s">
        <v>651</v>
      </c>
      <c r="C90" s="449" t="s">
        <v>584</v>
      </c>
      <c r="D90" s="450"/>
      <c r="E90" s="451" t="s">
        <v>579</v>
      </c>
      <c r="F90" s="449"/>
      <c r="G90" s="451"/>
      <c r="H90" s="450"/>
      <c r="I90" s="452"/>
      <c r="J90" s="453"/>
      <c r="K90" s="453"/>
      <c r="L90" s="454"/>
      <c r="M90" s="254"/>
      <c r="N90" s="254"/>
      <c r="P90" s="455"/>
      <c r="Q90" s="456"/>
      <c r="R90" s="456"/>
      <c r="S90" s="456"/>
      <c r="T90" s="456"/>
      <c r="U90" s="457"/>
      <c r="V90" s="458"/>
      <c r="W90" s="459"/>
      <c r="X90" s="460">
        <f t="shared" si="0"/>
        <v>0</v>
      </c>
      <c r="Y90" s="461"/>
    </row>
    <row r="91" spans="2:25" ht="42.75" customHeight="1" x14ac:dyDescent="0.2">
      <c r="B91" s="252" t="s">
        <v>650</v>
      </c>
      <c r="C91" s="449" t="s">
        <v>584</v>
      </c>
      <c r="D91" s="450"/>
      <c r="E91" s="451" t="s">
        <v>579</v>
      </c>
      <c r="F91" s="449"/>
      <c r="G91" s="451"/>
      <c r="H91" s="450"/>
      <c r="I91" s="452"/>
      <c r="J91" s="453"/>
      <c r="K91" s="453"/>
      <c r="L91" s="454"/>
      <c r="M91" s="254"/>
      <c r="N91" s="254"/>
      <c r="P91" s="455"/>
      <c r="Q91" s="456"/>
      <c r="R91" s="456"/>
      <c r="S91" s="456"/>
      <c r="T91" s="456"/>
      <c r="U91" s="457"/>
      <c r="V91" s="458"/>
      <c r="W91" s="459"/>
      <c r="X91" s="460">
        <f t="shared" si="0"/>
        <v>0</v>
      </c>
      <c r="Y91" s="461"/>
    </row>
    <row r="92" spans="2:25" ht="42.75" customHeight="1" x14ac:dyDescent="0.2">
      <c r="B92" s="252" t="s">
        <v>652</v>
      </c>
      <c r="C92" s="449" t="s">
        <v>584</v>
      </c>
      <c r="D92" s="450"/>
      <c r="E92" s="451" t="s">
        <v>579</v>
      </c>
      <c r="F92" s="449"/>
      <c r="G92" s="451"/>
      <c r="H92" s="450"/>
      <c r="I92" s="452"/>
      <c r="J92" s="453"/>
      <c r="K92" s="453"/>
      <c r="L92" s="454"/>
      <c r="M92" s="254"/>
      <c r="N92" s="254"/>
      <c r="P92" s="455"/>
      <c r="Q92" s="456"/>
      <c r="R92" s="456"/>
      <c r="S92" s="456"/>
      <c r="T92" s="456"/>
      <c r="U92" s="457"/>
      <c r="V92" s="458"/>
      <c r="W92" s="459"/>
      <c r="X92" s="460">
        <f t="shared" si="0"/>
        <v>0</v>
      </c>
      <c r="Y92" s="461"/>
    </row>
    <row r="93" spans="2:25" ht="42.75" customHeight="1" x14ac:dyDescent="0.2">
      <c r="B93" s="252" t="s">
        <v>653</v>
      </c>
      <c r="C93" s="449" t="s">
        <v>584</v>
      </c>
      <c r="D93" s="450"/>
      <c r="E93" s="451" t="s">
        <v>579</v>
      </c>
      <c r="F93" s="449"/>
      <c r="G93" s="451"/>
      <c r="H93" s="450"/>
      <c r="I93" s="452"/>
      <c r="J93" s="453"/>
      <c r="K93" s="453"/>
      <c r="L93" s="454"/>
      <c r="M93" s="254"/>
      <c r="N93" s="254"/>
      <c r="P93" s="455"/>
      <c r="Q93" s="456"/>
      <c r="R93" s="456"/>
      <c r="S93" s="456"/>
      <c r="T93" s="456"/>
      <c r="U93" s="457"/>
      <c r="V93" s="458"/>
      <c r="W93" s="459"/>
      <c r="X93" s="460">
        <f t="shared" si="0"/>
        <v>0</v>
      </c>
      <c r="Y93" s="461"/>
    </row>
    <row r="94" spans="2:25" ht="42.75" customHeight="1" x14ac:dyDescent="0.2">
      <c r="B94" s="252" t="s">
        <v>654</v>
      </c>
      <c r="C94" s="449" t="s">
        <v>584</v>
      </c>
      <c r="D94" s="450"/>
      <c r="E94" s="451" t="s">
        <v>579</v>
      </c>
      <c r="F94" s="449"/>
      <c r="G94" s="451"/>
      <c r="H94" s="450"/>
      <c r="I94" s="452"/>
      <c r="J94" s="453"/>
      <c r="K94" s="453"/>
      <c r="L94" s="454"/>
      <c r="M94" s="254"/>
      <c r="N94" s="254"/>
      <c r="P94" s="455"/>
      <c r="Q94" s="456"/>
      <c r="R94" s="456"/>
      <c r="S94" s="456"/>
      <c r="T94" s="456"/>
      <c r="U94" s="457"/>
      <c r="V94" s="458"/>
      <c r="W94" s="459"/>
      <c r="X94" s="460">
        <f t="shared" si="0"/>
        <v>0</v>
      </c>
      <c r="Y94" s="461"/>
    </row>
    <row r="95" spans="2:25" ht="42.75" customHeight="1" x14ac:dyDescent="0.2">
      <c r="B95" s="252" t="s">
        <v>655</v>
      </c>
      <c r="C95" s="449" t="s">
        <v>584</v>
      </c>
      <c r="D95" s="450"/>
      <c r="E95" s="451" t="s">
        <v>579</v>
      </c>
      <c r="F95" s="449"/>
      <c r="G95" s="451"/>
      <c r="H95" s="450"/>
      <c r="I95" s="452"/>
      <c r="J95" s="453"/>
      <c r="K95" s="453"/>
      <c r="L95" s="454"/>
      <c r="M95" s="254"/>
      <c r="N95" s="254"/>
      <c r="P95" s="455"/>
      <c r="Q95" s="456"/>
      <c r="R95" s="456"/>
      <c r="S95" s="456"/>
      <c r="T95" s="456"/>
      <c r="U95" s="457"/>
      <c r="V95" s="458"/>
      <c r="W95" s="459"/>
      <c r="X95" s="460">
        <f t="shared" si="0"/>
        <v>0</v>
      </c>
      <c r="Y95" s="461"/>
    </row>
    <row r="96" spans="2:25" ht="42.75" customHeight="1" x14ac:dyDescent="0.2">
      <c r="B96" s="252" t="s">
        <v>656</v>
      </c>
      <c r="C96" s="449" t="s">
        <v>584</v>
      </c>
      <c r="D96" s="450"/>
      <c r="E96" s="451" t="s">
        <v>579</v>
      </c>
      <c r="F96" s="449"/>
      <c r="G96" s="451"/>
      <c r="H96" s="450"/>
      <c r="I96" s="452"/>
      <c r="J96" s="453"/>
      <c r="K96" s="453"/>
      <c r="L96" s="454"/>
      <c r="M96" s="254"/>
      <c r="N96" s="254"/>
      <c r="P96" s="455"/>
      <c r="Q96" s="456"/>
      <c r="R96" s="456"/>
      <c r="S96" s="456"/>
      <c r="T96" s="456"/>
      <c r="U96" s="457"/>
      <c r="V96" s="458"/>
      <c r="W96" s="459"/>
      <c r="X96" s="460">
        <f t="shared" si="0"/>
        <v>0</v>
      </c>
      <c r="Y96" s="461"/>
    </row>
    <row r="97" spans="1:27" ht="42.75" customHeight="1" x14ac:dyDescent="0.2">
      <c r="B97" s="252" t="s">
        <v>657</v>
      </c>
      <c r="C97" s="449" t="s">
        <v>584</v>
      </c>
      <c r="D97" s="450"/>
      <c r="E97" s="451" t="s">
        <v>579</v>
      </c>
      <c r="F97" s="449"/>
      <c r="G97" s="451"/>
      <c r="H97" s="450"/>
      <c r="I97" s="452"/>
      <c r="J97" s="453"/>
      <c r="K97" s="453"/>
      <c r="L97" s="454"/>
      <c r="M97" s="254"/>
      <c r="N97" s="254"/>
      <c r="P97" s="455"/>
      <c r="Q97" s="456"/>
      <c r="R97" s="456"/>
      <c r="S97" s="456"/>
      <c r="T97" s="456"/>
      <c r="U97" s="457"/>
      <c r="V97" s="458"/>
      <c r="W97" s="459"/>
      <c r="X97" s="460">
        <f t="shared" si="0"/>
        <v>0</v>
      </c>
      <c r="Y97" s="461"/>
    </row>
    <row r="98" spans="1:27" ht="7.5" customHeight="1" x14ac:dyDescent="0.2">
      <c r="C98" s="1"/>
      <c r="H98" s="26"/>
      <c r="P98" s="234"/>
      <c r="Q98" s="234"/>
      <c r="R98" s="234"/>
      <c r="X98" s="235"/>
      <c r="Y98" s="235"/>
      <c r="Z98" s="34"/>
      <c r="AA98" s="34"/>
    </row>
    <row r="99" spans="1:27" ht="30.75" customHeight="1" x14ac:dyDescent="0.2">
      <c r="B99" s="266"/>
      <c r="C99" s="116"/>
      <c r="D99" s="116"/>
      <c r="E99" s="116"/>
      <c r="P99" s="234"/>
      <c r="Q99" s="234"/>
      <c r="R99" s="234"/>
      <c r="U99" s="34"/>
      <c r="V99" s="34"/>
      <c r="W99" s="249" t="s">
        <v>587</v>
      </c>
      <c r="X99" s="669">
        <f>SUM(X48:Y97)</f>
        <v>0</v>
      </c>
      <c r="Y99" s="670"/>
      <c r="Z99" s="34"/>
      <c r="AA99" s="34"/>
    </row>
    <row r="100" spans="1:27" ht="7.5" customHeight="1" x14ac:dyDescent="0.2">
      <c r="C100" s="1"/>
      <c r="H100" s="26"/>
      <c r="P100" s="64"/>
      <c r="Q100" s="64"/>
      <c r="R100" s="64"/>
      <c r="Z100" s="34"/>
      <c r="AA100" s="34"/>
    </row>
    <row r="101" spans="1:27" ht="27" hidden="1" customHeight="1" x14ac:dyDescent="0.2">
      <c r="A101" s="187"/>
      <c r="B101" s="635"/>
      <c r="C101" s="635"/>
      <c r="D101" s="635"/>
      <c r="E101" s="635"/>
      <c r="F101" s="635"/>
      <c r="J101" s="34"/>
      <c r="P101" s="34"/>
      <c r="Q101" s="34"/>
      <c r="R101" s="34"/>
      <c r="S101" s="34"/>
      <c r="T101" s="34"/>
      <c r="V101" s="194"/>
      <c r="Z101" s="34"/>
      <c r="AA101" s="34"/>
    </row>
    <row r="102" spans="1:27" ht="17.25" hidden="1" customHeight="1" x14ac:dyDescent="0.2">
      <c r="A102" s="187"/>
      <c r="B102" s="34"/>
      <c r="C102" s="34"/>
      <c r="D102" s="34"/>
      <c r="E102" s="34"/>
      <c r="F102" s="34"/>
      <c r="G102" s="34"/>
      <c r="H102" s="34"/>
      <c r="I102" s="34"/>
      <c r="J102" s="34"/>
      <c r="P102" s="34"/>
      <c r="Q102" s="34"/>
      <c r="R102" s="34"/>
      <c r="S102" s="34"/>
      <c r="T102" s="34"/>
      <c r="U102" s="475"/>
      <c r="V102" s="476"/>
      <c r="W102" s="476"/>
      <c r="X102" s="65"/>
      <c r="Y102" s="66"/>
      <c r="Z102" s="34"/>
      <c r="AA102" s="34"/>
    </row>
    <row r="103" spans="1:27" ht="96.75" hidden="1" customHeight="1" x14ac:dyDescent="0.2">
      <c r="A103" s="187"/>
      <c r="B103" s="470" t="s">
        <v>564</v>
      </c>
      <c r="C103" s="471"/>
      <c r="D103" s="472"/>
      <c r="E103" s="245" t="s">
        <v>565</v>
      </c>
      <c r="F103" s="537" t="s">
        <v>555</v>
      </c>
      <c r="G103" s="538"/>
      <c r="H103" s="538"/>
      <c r="I103" s="538"/>
      <c r="J103" s="538"/>
      <c r="K103" s="538"/>
      <c r="L103" s="539"/>
      <c r="M103" s="242" t="s">
        <v>157</v>
      </c>
      <c r="N103" s="242" t="s">
        <v>658</v>
      </c>
      <c r="P103" s="473" t="s">
        <v>285</v>
      </c>
      <c r="Q103" s="532"/>
      <c r="R103" s="532"/>
      <c r="S103" s="532"/>
      <c r="T103" s="532"/>
      <c r="U103" s="474"/>
      <c r="V103" s="533" t="s">
        <v>659</v>
      </c>
      <c r="W103" s="474"/>
      <c r="X103" s="473" t="s">
        <v>299</v>
      </c>
      <c r="Y103" s="474"/>
      <c r="Z103" s="34"/>
      <c r="AA103" s="34"/>
    </row>
    <row r="104" spans="1:27" ht="43.5" hidden="1" customHeight="1" x14ac:dyDescent="0.2">
      <c r="A104" s="187"/>
      <c r="B104" s="451" t="s">
        <v>557</v>
      </c>
      <c r="C104" s="449"/>
      <c r="D104" s="450"/>
      <c r="E104" s="244"/>
      <c r="F104" s="455"/>
      <c r="G104" s="468"/>
      <c r="H104" s="468"/>
      <c r="I104" s="468"/>
      <c r="J104" s="468"/>
      <c r="K104" s="468"/>
      <c r="L104" s="469"/>
      <c r="M104" s="247"/>
      <c r="N104" s="247"/>
      <c r="P104" s="455"/>
      <c r="Q104" s="456"/>
      <c r="R104" s="456"/>
      <c r="S104" s="456"/>
      <c r="T104" s="456"/>
      <c r="U104" s="457"/>
      <c r="V104" s="462"/>
      <c r="W104" s="463"/>
      <c r="X104" s="466">
        <f>IFERROR(IF(M104="Ja",V104,V104*N104),"")</f>
        <v>0</v>
      </c>
      <c r="Y104" s="467"/>
      <c r="Z104" s="34"/>
      <c r="AA104" s="34"/>
    </row>
    <row r="105" spans="1:27" ht="15.75" hidden="1" customHeight="1" x14ac:dyDescent="0.2">
      <c r="A105" s="187"/>
      <c r="B105" s="246"/>
      <c r="C105" s="246"/>
      <c r="D105" s="246"/>
      <c r="E105" s="34"/>
      <c r="F105" s="246"/>
      <c r="G105" s="246"/>
      <c r="H105" s="246"/>
      <c r="I105" s="246"/>
      <c r="J105" s="246"/>
      <c r="K105" s="39"/>
      <c r="L105" s="39"/>
      <c r="P105" s="34"/>
      <c r="Q105" s="34"/>
      <c r="R105" s="34"/>
      <c r="S105" s="34"/>
      <c r="T105" s="34"/>
      <c r="U105" s="475"/>
      <c r="V105" s="476"/>
      <c r="W105" s="476"/>
      <c r="X105" s="65"/>
      <c r="Y105" s="66"/>
      <c r="Z105" s="34"/>
      <c r="AA105" s="34"/>
    </row>
    <row r="106" spans="1:27" ht="43.5" hidden="1" customHeight="1" x14ac:dyDescent="0.2">
      <c r="A106" s="187"/>
      <c r="B106" s="451" t="s">
        <v>558</v>
      </c>
      <c r="C106" s="449"/>
      <c r="D106" s="450"/>
      <c r="E106" s="244"/>
      <c r="F106" s="455"/>
      <c r="G106" s="468"/>
      <c r="H106" s="468"/>
      <c r="I106" s="468"/>
      <c r="J106" s="468"/>
      <c r="K106" s="468"/>
      <c r="L106" s="469"/>
      <c r="M106" s="247"/>
      <c r="N106" s="247"/>
      <c r="P106" s="455"/>
      <c r="Q106" s="456"/>
      <c r="R106" s="456"/>
      <c r="S106" s="456"/>
      <c r="T106" s="456"/>
      <c r="U106" s="457"/>
      <c r="V106" s="462"/>
      <c r="W106" s="463"/>
      <c r="X106" s="466">
        <f>IFERROR(IF(M106="Ja",V106,V106*N106),"")</f>
        <v>0</v>
      </c>
      <c r="Y106" s="467"/>
      <c r="Z106" s="34"/>
      <c r="AA106" s="34"/>
    </row>
    <row r="107" spans="1:27" ht="15.95" hidden="1" customHeight="1" x14ac:dyDescent="0.2">
      <c r="A107" s="187"/>
      <c r="B107" s="246"/>
      <c r="C107" s="246"/>
      <c r="D107" s="246"/>
      <c r="E107" s="34"/>
      <c r="F107" s="246"/>
      <c r="G107" s="246"/>
      <c r="H107" s="246"/>
      <c r="I107" s="246"/>
      <c r="J107" s="246"/>
      <c r="K107" s="39"/>
      <c r="L107" s="39"/>
      <c r="P107" s="34"/>
      <c r="Q107" s="34"/>
      <c r="R107" s="34"/>
      <c r="S107" s="34"/>
      <c r="T107" s="34"/>
      <c r="U107" s="475"/>
      <c r="V107" s="476"/>
      <c r="W107" s="476"/>
      <c r="X107" s="65"/>
      <c r="Y107" s="66"/>
      <c r="Z107" s="34"/>
      <c r="AA107" s="34"/>
    </row>
    <row r="108" spans="1:27" ht="43.5" hidden="1" customHeight="1" x14ac:dyDescent="0.2">
      <c r="A108" s="187"/>
      <c r="B108" s="451" t="s">
        <v>559</v>
      </c>
      <c r="C108" s="449"/>
      <c r="D108" s="450"/>
      <c r="E108" s="244"/>
      <c r="F108" s="455"/>
      <c r="G108" s="468"/>
      <c r="H108" s="468"/>
      <c r="I108" s="468"/>
      <c r="J108" s="468"/>
      <c r="K108" s="468"/>
      <c r="L108" s="469"/>
      <c r="M108" s="247"/>
      <c r="N108" s="247"/>
      <c r="P108" s="455"/>
      <c r="Q108" s="456"/>
      <c r="R108" s="456"/>
      <c r="S108" s="456"/>
      <c r="T108" s="456"/>
      <c r="U108" s="457"/>
      <c r="V108" s="462"/>
      <c r="W108" s="463"/>
      <c r="X108" s="466">
        <f>IFERROR(IF(M108="Ja",V108,V108*N108),"")</f>
        <v>0</v>
      </c>
      <c r="Y108" s="467"/>
      <c r="Z108" s="34"/>
      <c r="AA108" s="34"/>
    </row>
    <row r="109" spans="1:27" ht="15.95" hidden="1" customHeight="1" x14ac:dyDescent="0.2">
      <c r="A109" s="187"/>
      <c r="B109" s="246"/>
      <c r="C109" s="246"/>
      <c r="D109" s="246"/>
      <c r="E109" s="34"/>
      <c r="F109" s="246"/>
      <c r="G109" s="246"/>
      <c r="H109" s="246"/>
      <c r="I109" s="246"/>
      <c r="J109" s="246"/>
      <c r="K109" s="39"/>
      <c r="L109" s="39"/>
      <c r="P109" s="34"/>
      <c r="Q109" s="34"/>
      <c r="R109" s="34"/>
      <c r="S109" s="34"/>
      <c r="T109" s="34"/>
      <c r="U109" s="475"/>
      <c r="V109" s="476"/>
      <c r="W109" s="476"/>
      <c r="X109" s="65"/>
      <c r="Y109" s="66"/>
      <c r="Z109" s="34"/>
      <c r="AA109" s="34"/>
    </row>
    <row r="110" spans="1:27" ht="43.5" hidden="1" customHeight="1" x14ac:dyDescent="0.2">
      <c r="A110" s="187"/>
      <c r="B110" s="451" t="s">
        <v>560</v>
      </c>
      <c r="C110" s="449"/>
      <c r="D110" s="450"/>
      <c r="E110" s="244"/>
      <c r="F110" s="455"/>
      <c r="G110" s="468"/>
      <c r="H110" s="468"/>
      <c r="I110" s="468"/>
      <c r="J110" s="468"/>
      <c r="K110" s="468"/>
      <c r="L110" s="469"/>
      <c r="M110" s="247"/>
      <c r="N110" s="247"/>
      <c r="P110" s="455"/>
      <c r="Q110" s="456"/>
      <c r="R110" s="456"/>
      <c r="S110" s="456"/>
      <c r="T110" s="456"/>
      <c r="U110" s="457"/>
      <c r="V110" s="462"/>
      <c r="W110" s="463"/>
      <c r="X110" s="466">
        <f>IFERROR(IF(M110="Ja",V110,V110*N110),"")</f>
        <v>0</v>
      </c>
      <c r="Y110" s="467"/>
      <c r="Z110" s="34"/>
      <c r="AA110" s="34"/>
    </row>
    <row r="111" spans="1:27" ht="15.95" hidden="1" customHeight="1" x14ac:dyDescent="0.2">
      <c r="A111" s="187"/>
      <c r="B111" s="246"/>
      <c r="C111" s="246"/>
      <c r="D111" s="246"/>
      <c r="E111" s="34"/>
      <c r="F111" s="246"/>
      <c r="G111" s="246"/>
      <c r="H111" s="246"/>
      <c r="I111" s="246"/>
      <c r="J111" s="246"/>
      <c r="K111" s="39"/>
      <c r="L111" s="39"/>
      <c r="P111" s="34"/>
      <c r="Q111" s="34"/>
      <c r="R111" s="34"/>
      <c r="S111" s="34"/>
      <c r="T111" s="34"/>
      <c r="U111" s="528"/>
      <c r="V111" s="529"/>
      <c r="W111" s="529"/>
      <c r="X111" s="65"/>
      <c r="Y111" s="66"/>
      <c r="Z111" s="34"/>
      <c r="AA111" s="34"/>
    </row>
    <row r="112" spans="1:27" ht="43.5" hidden="1" customHeight="1" x14ac:dyDescent="0.2">
      <c r="A112" s="187"/>
      <c r="B112" s="451" t="s">
        <v>561</v>
      </c>
      <c r="C112" s="449"/>
      <c r="D112" s="450"/>
      <c r="E112" s="244"/>
      <c r="F112" s="455"/>
      <c r="G112" s="468"/>
      <c r="H112" s="468"/>
      <c r="I112" s="468"/>
      <c r="J112" s="468"/>
      <c r="K112" s="468"/>
      <c r="L112" s="469"/>
      <c r="M112" s="247"/>
      <c r="N112" s="247"/>
      <c r="P112" s="455"/>
      <c r="Q112" s="456"/>
      <c r="R112" s="456"/>
      <c r="S112" s="456"/>
      <c r="T112" s="456"/>
      <c r="U112" s="457"/>
      <c r="V112" s="462"/>
      <c r="W112" s="463"/>
      <c r="X112" s="466">
        <f>IFERROR(IF(M112="Ja",V112,V112*N112),"")</f>
        <v>0</v>
      </c>
      <c r="Y112" s="467"/>
      <c r="Z112" s="34"/>
      <c r="AA112" s="34"/>
    </row>
    <row r="113" spans="1:44" ht="15.95" hidden="1" customHeight="1" x14ac:dyDescent="0.2">
      <c r="A113" s="187"/>
      <c r="B113" s="246"/>
      <c r="C113" s="246"/>
      <c r="D113" s="246"/>
      <c r="E113" s="34"/>
      <c r="F113" s="246"/>
      <c r="G113" s="246"/>
      <c r="H113" s="246"/>
      <c r="I113" s="246"/>
      <c r="J113" s="246"/>
      <c r="K113" s="39"/>
      <c r="L113" s="39"/>
      <c r="P113" s="34"/>
      <c r="Q113" s="34"/>
      <c r="R113" s="34"/>
      <c r="S113" s="34"/>
      <c r="T113" s="34"/>
      <c r="U113" s="475"/>
      <c r="V113" s="476"/>
      <c r="W113" s="476"/>
      <c r="X113" s="65"/>
      <c r="Y113" s="66"/>
      <c r="Z113" s="34"/>
      <c r="AA113" s="34"/>
    </row>
    <row r="114" spans="1:44" ht="43.5" hidden="1" customHeight="1" x14ac:dyDescent="0.2">
      <c r="A114" s="187"/>
      <c r="B114" s="451" t="s">
        <v>562</v>
      </c>
      <c r="C114" s="449"/>
      <c r="D114" s="450"/>
      <c r="E114" s="244"/>
      <c r="F114" s="455"/>
      <c r="G114" s="468"/>
      <c r="H114" s="468"/>
      <c r="I114" s="468"/>
      <c r="J114" s="468"/>
      <c r="K114" s="468"/>
      <c r="L114" s="469"/>
      <c r="M114" s="247"/>
      <c r="N114" s="247"/>
      <c r="P114" s="455"/>
      <c r="Q114" s="456"/>
      <c r="R114" s="456"/>
      <c r="S114" s="456"/>
      <c r="T114" s="456"/>
      <c r="U114" s="457"/>
      <c r="V114" s="462"/>
      <c r="W114" s="463"/>
      <c r="X114" s="466">
        <f>IFERROR(IF(M114="Ja",V114,V114*N114),"")</f>
        <v>0</v>
      </c>
      <c r="Y114" s="467"/>
      <c r="Z114" s="34"/>
      <c r="AA114" s="34"/>
    </row>
    <row r="115" spans="1:44" ht="15.95" hidden="1" customHeight="1" x14ac:dyDescent="0.2">
      <c r="A115" s="187"/>
      <c r="B115" s="246"/>
      <c r="C115" s="246"/>
      <c r="D115" s="246"/>
      <c r="E115" s="34"/>
      <c r="F115" s="246"/>
      <c r="G115" s="246"/>
      <c r="H115" s="246"/>
      <c r="I115" s="246"/>
      <c r="J115" s="246"/>
      <c r="K115" s="39"/>
      <c r="L115" s="39"/>
      <c r="P115" s="34"/>
      <c r="Q115" s="34"/>
      <c r="R115" s="34"/>
      <c r="S115" s="34"/>
      <c r="T115" s="34"/>
      <c r="U115" s="475"/>
      <c r="V115" s="476"/>
      <c r="W115" s="476"/>
      <c r="X115" s="65"/>
      <c r="Y115" s="66"/>
      <c r="Z115" s="34"/>
      <c r="AA115" s="34"/>
    </row>
    <row r="116" spans="1:44" ht="43.5" hidden="1" customHeight="1" x14ac:dyDescent="0.2">
      <c r="A116" s="187"/>
      <c r="B116" s="451" t="s">
        <v>563</v>
      </c>
      <c r="C116" s="449"/>
      <c r="D116" s="450"/>
      <c r="E116" s="244"/>
      <c r="F116" s="455"/>
      <c r="G116" s="468"/>
      <c r="H116" s="468"/>
      <c r="I116" s="468"/>
      <c r="J116" s="468"/>
      <c r="K116" s="468"/>
      <c r="L116" s="469"/>
      <c r="M116" s="247"/>
      <c r="N116" s="247"/>
      <c r="P116" s="455"/>
      <c r="Q116" s="456"/>
      <c r="R116" s="456"/>
      <c r="S116" s="456"/>
      <c r="T116" s="456"/>
      <c r="U116" s="457"/>
      <c r="V116" s="462"/>
      <c r="W116" s="463"/>
      <c r="X116" s="466">
        <f>IFERROR(IF(M116="Ja",V116,V116*N116),"")</f>
        <v>0</v>
      </c>
      <c r="Y116" s="467"/>
      <c r="Z116" s="34"/>
      <c r="AA116" s="34"/>
    </row>
    <row r="117" spans="1:44" ht="17.25" hidden="1" customHeight="1" x14ac:dyDescent="0.2">
      <c r="A117" s="187"/>
      <c r="B117" s="34"/>
      <c r="C117" s="34"/>
      <c r="D117" s="34"/>
      <c r="E117" s="34"/>
      <c r="F117" s="34"/>
      <c r="G117" s="34"/>
      <c r="H117" s="34"/>
      <c r="I117" s="34"/>
      <c r="J117" s="34"/>
      <c r="P117" s="34"/>
      <c r="Q117" s="34"/>
      <c r="R117" s="34"/>
      <c r="S117" s="232"/>
      <c r="T117" s="232"/>
      <c r="U117" s="638"/>
      <c r="V117" s="638"/>
      <c r="W117" s="638"/>
      <c r="X117" s="65"/>
      <c r="Y117" s="248"/>
      <c r="Z117" s="232"/>
      <c r="AA117" s="34"/>
    </row>
    <row r="118" spans="1:44" ht="30.75" hidden="1" customHeight="1" x14ac:dyDescent="0.2">
      <c r="A118" s="187"/>
      <c r="B118" s="34"/>
      <c r="C118" s="34"/>
      <c r="D118" s="34"/>
      <c r="E118" s="34"/>
      <c r="F118" s="34"/>
      <c r="G118" s="34"/>
      <c r="H118" s="34"/>
      <c r="I118" s="34"/>
      <c r="J118" s="34"/>
      <c r="P118" s="34"/>
      <c r="Q118" s="34"/>
      <c r="R118" s="34"/>
      <c r="S118" s="232"/>
      <c r="T118" s="232"/>
      <c r="W118" s="249" t="s">
        <v>566</v>
      </c>
      <c r="X118" s="464">
        <f>SUM(X104:Y116)</f>
        <v>0</v>
      </c>
      <c r="Y118" s="465"/>
      <c r="Z118" s="232"/>
      <c r="AA118" s="34"/>
    </row>
    <row r="119" spans="1:44" ht="13.5" hidden="1" customHeight="1" x14ac:dyDescent="0.2">
      <c r="A119" s="187"/>
      <c r="B119" s="34"/>
      <c r="C119" s="34"/>
      <c r="D119" s="34"/>
      <c r="E119" s="34"/>
      <c r="F119" s="34"/>
      <c r="G119" s="34"/>
      <c r="H119" s="34"/>
      <c r="I119" s="34"/>
      <c r="J119" s="34"/>
      <c r="P119" s="34"/>
      <c r="Q119" s="34"/>
      <c r="R119" s="34"/>
      <c r="S119" s="232"/>
      <c r="T119" s="232"/>
      <c r="X119" s="65"/>
      <c r="Y119" s="248"/>
      <c r="Z119" s="232"/>
      <c r="AA119" s="34"/>
    </row>
    <row r="120" spans="1:44" ht="32.25" customHeight="1" x14ac:dyDescent="0.2">
      <c r="A120" s="187"/>
      <c r="B120" s="34"/>
      <c r="C120" s="34"/>
      <c r="D120" s="34"/>
      <c r="E120" s="34"/>
      <c r="F120" s="34"/>
      <c r="G120" s="34"/>
      <c r="H120" s="34"/>
      <c r="I120" s="34"/>
      <c r="J120" s="34"/>
      <c r="P120" s="34"/>
      <c r="Q120" s="34"/>
      <c r="R120" s="34"/>
      <c r="S120" s="232"/>
      <c r="T120" s="232"/>
      <c r="W120" s="65" t="s">
        <v>100</v>
      </c>
      <c r="X120" s="464">
        <f>X99</f>
        <v>0</v>
      </c>
      <c r="Y120" s="465"/>
      <c r="Z120" s="232"/>
      <c r="AA120" s="34"/>
    </row>
    <row r="121" spans="1:44" ht="32.25" customHeight="1" x14ac:dyDescent="0.2">
      <c r="A121" s="187"/>
      <c r="B121" s="34"/>
      <c r="C121" s="34"/>
      <c r="D121" s="34"/>
      <c r="E121" s="34"/>
      <c r="F121" s="34"/>
      <c r="G121" s="34"/>
      <c r="H121" s="34"/>
      <c r="I121" s="34"/>
      <c r="J121" s="34"/>
      <c r="P121" s="34"/>
      <c r="Q121" s="34"/>
      <c r="R121" s="34"/>
      <c r="S121" s="232"/>
      <c r="T121" s="232"/>
      <c r="Z121" s="232"/>
      <c r="AA121" s="34"/>
    </row>
    <row r="122" spans="1:44" ht="19.5" customHeight="1" x14ac:dyDescent="0.2">
      <c r="B122" s="50" t="s">
        <v>154</v>
      </c>
      <c r="F122" s="45"/>
      <c r="K122" s="50"/>
      <c r="N122" s="45"/>
      <c r="AF122" s="55"/>
      <c r="AG122" s="55"/>
      <c r="AH122" s="55"/>
      <c r="AI122" s="55"/>
      <c r="AJ122" s="55"/>
      <c r="AK122" s="55"/>
      <c r="AL122" s="55"/>
      <c r="AM122" s="55"/>
      <c r="AN122" s="55"/>
      <c r="AO122" s="55"/>
      <c r="AP122" s="55"/>
      <c r="AQ122" s="55"/>
      <c r="AR122" s="55"/>
    </row>
    <row r="123" spans="1:44" ht="28.5" customHeight="1" x14ac:dyDescent="0.2">
      <c r="A123" s="187"/>
      <c r="B123" s="634" t="s">
        <v>306</v>
      </c>
      <c r="C123" s="634"/>
      <c r="D123" s="634"/>
      <c r="E123" s="634"/>
      <c r="F123" s="634"/>
      <c r="G123" s="634"/>
      <c r="H123" s="634"/>
      <c r="I123" s="634"/>
      <c r="J123" s="634"/>
      <c r="M123" s="227"/>
      <c r="N123" s="39"/>
      <c r="P123" s="34"/>
      <c r="Q123" s="34"/>
      <c r="R123" s="34"/>
      <c r="S123" s="232"/>
      <c r="T123" s="232"/>
      <c r="U123" s="232"/>
      <c r="V123" s="232"/>
      <c r="W123" s="232"/>
      <c r="X123" s="65"/>
      <c r="Y123" s="248"/>
      <c r="Z123" s="232"/>
      <c r="AA123" s="34"/>
    </row>
    <row r="124" spans="1:44" ht="24.75" hidden="1" customHeight="1" x14ac:dyDescent="0.2">
      <c r="A124" s="191"/>
      <c r="B124" s="512" t="s">
        <v>292</v>
      </c>
      <c r="C124" s="513"/>
      <c r="D124" s="513"/>
      <c r="E124" s="513"/>
      <c r="F124" s="513"/>
      <c r="G124" s="513"/>
      <c r="H124" s="513"/>
      <c r="I124" s="513"/>
      <c r="J124" s="514"/>
      <c r="K124" s="45" t="s">
        <v>301</v>
      </c>
      <c r="L124" s="39"/>
      <c r="M124" s="39"/>
      <c r="N124" s="39"/>
      <c r="P124" s="34"/>
      <c r="Q124" s="34"/>
      <c r="R124" s="34"/>
      <c r="S124" s="34"/>
      <c r="T124" s="34"/>
      <c r="U124" s="34"/>
      <c r="V124" s="34"/>
      <c r="W124" s="34"/>
      <c r="X124" s="65"/>
      <c r="Y124" s="66"/>
      <c r="Z124" s="34"/>
      <c r="AA124" s="34"/>
    </row>
    <row r="125" spans="1:44" ht="17.25" customHeight="1" x14ac:dyDescent="0.2">
      <c r="A125" s="187">
        <v>1</v>
      </c>
      <c r="B125" s="35"/>
      <c r="C125" s="35"/>
      <c r="D125" s="35"/>
      <c r="E125" s="35"/>
      <c r="F125" s="10"/>
      <c r="G125" s="35"/>
      <c r="H125" s="35"/>
      <c r="I125" s="35"/>
      <c r="J125" s="34"/>
      <c r="P125" s="34"/>
      <c r="Q125" s="34"/>
      <c r="R125" s="34"/>
      <c r="S125" s="34"/>
      <c r="T125" s="34"/>
      <c r="V125" s="34"/>
      <c r="W125" s="34"/>
      <c r="X125" s="65"/>
      <c r="Y125" s="66"/>
      <c r="Z125" s="34"/>
      <c r="AA125" s="34"/>
    </row>
    <row r="126" spans="1:44" ht="17.25" customHeight="1" x14ac:dyDescent="0.2">
      <c r="A126" s="187">
        <v>1</v>
      </c>
      <c r="E126" s="511"/>
      <c r="F126" s="511"/>
      <c r="G126" s="511"/>
      <c r="H126" s="511"/>
      <c r="I126" s="511"/>
      <c r="J126" s="34"/>
      <c r="K126" s="45"/>
      <c r="P126" s="34"/>
      <c r="Q126" s="34"/>
      <c r="R126" s="34"/>
      <c r="S126" s="34"/>
      <c r="T126" s="34"/>
      <c r="U126" s="34"/>
      <c r="V126" s="34"/>
      <c r="W126" s="34"/>
      <c r="X126" s="65"/>
      <c r="Y126" s="66"/>
      <c r="AA126" s="34"/>
      <c r="AB126" s="34"/>
    </row>
    <row r="127" spans="1:44" ht="8.25" customHeight="1" x14ac:dyDescent="0.2">
      <c r="A127" s="187">
        <v>1</v>
      </c>
      <c r="J127" s="34"/>
      <c r="P127" s="34"/>
      <c r="Q127" s="34"/>
      <c r="R127" s="34"/>
      <c r="S127" s="34"/>
      <c r="T127" s="34"/>
      <c r="U127" s="34"/>
      <c r="V127" s="34"/>
      <c r="W127" s="34"/>
      <c r="X127" s="65"/>
      <c r="Y127" s="66"/>
      <c r="AA127" s="34"/>
      <c r="AB127" s="34"/>
    </row>
    <row r="128" spans="1:44" ht="45.75" customHeight="1" x14ac:dyDescent="0.2">
      <c r="A128" s="187">
        <v>1</v>
      </c>
      <c r="B128" s="363" t="s">
        <v>729</v>
      </c>
      <c r="C128" s="62"/>
      <c r="D128" s="62"/>
      <c r="L128" s="439" t="s">
        <v>733</v>
      </c>
      <c r="M128" s="440"/>
      <c r="N128" s="441"/>
      <c r="P128" s="34"/>
      <c r="Q128" s="34"/>
      <c r="R128" s="34"/>
      <c r="S128" s="34"/>
      <c r="T128" s="34"/>
      <c r="U128" s="34"/>
      <c r="V128" s="34"/>
      <c r="W128" s="34"/>
      <c r="X128" s="65"/>
      <c r="Y128" s="66"/>
      <c r="Z128" s="34"/>
      <c r="AA128" s="34"/>
    </row>
    <row r="129" spans="1:34" ht="45.75" customHeight="1" x14ac:dyDescent="0.2">
      <c r="A129" s="187">
        <v>1</v>
      </c>
      <c r="B129" s="507" t="s">
        <v>731</v>
      </c>
      <c r="C129" s="508"/>
      <c r="D129" s="508"/>
      <c r="E129" s="508"/>
      <c r="F129" s="508"/>
      <c r="G129" s="508"/>
      <c r="H129" s="508"/>
      <c r="I129" s="508"/>
      <c r="J129" s="508"/>
      <c r="L129" s="442"/>
      <c r="M129" s="376"/>
      <c r="N129" s="443"/>
      <c r="P129" s="34"/>
      <c r="Q129" s="34"/>
      <c r="R129" s="34"/>
      <c r="S129" s="34"/>
      <c r="T129" s="34"/>
      <c r="U129" s="34"/>
      <c r="V129" s="34"/>
      <c r="W129" s="34"/>
      <c r="X129" s="65"/>
      <c r="Y129" s="66"/>
      <c r="Z129" s="34"/>
      <c r="AA129" s="34"/>
    </row>
    <row r="130" spans="1:34" ht="18.75" customHeight="1" x14ac:dyDescent="0.2">
      <c r="A130" s="187"/>
      <c r="B130" s="523" t="s">
        <v>300</v>
      </c>
      <c r="C130" s="524"/>
      <c r="D130" s="524"/>
      <c r="E130" s="524"/>
      <c r="F130" s="524"/>
      <c r="G130" s="524"/>
      <c r="H130" s="524"/>
      <c r="I130" s="524"/>
      <c r="J130" s="524"/>
      <c r="L130" s="444"/>
      <c r="M130" s="445"/>
      <c r="N130" s="446"/>
      <c r="O130" s="110"/>
      <c r="P130" s="110"/>
      <c r="Q130" s="34"/>
      <c r="R130" s="34"/>
      <c r="S130" s="34"/>
      <c r="T130" s="34"/>
      <c r="U130" s="34"/>
      <c r="V130" s="34"/>
      <c r="W130" s="34"/>
      <c r="X130" s="65"/>
      <c r="Y130" s="66"/>
      <c r="Z130" s="34"/>
      <c r="AA130" s="34"/>
    </row>
    <row r="131" spans="1:34" ht="25.5" customHeight="1" x14ac:dyDescent="0.2">
      <c r="A131" s="187"/>
      <c r="B131" s="515" t="s">
        <v>304</v>
      </c>
      <c r="C131" s="516"/>
      <c r="D131" s="516"/>
      <c r="E131" s="516"/>
      <c r="F131" s="516"/>
      <c r="G131" s="516"/>
      <c r="H131" s="516"/>
      <c r="I131" s="516"/>
      <c r="J131" s="517"/>
      <c r="L131" s="54"/>
      <c r="M131" s="54"/>
      <c r="N131" s="54"/>
      <c r="O131" s="110"/>
      <c r="P131" s="110"/>
      <c r="Q131" s="34"/>
      <c r="R131" s="34"/>
      <c r="S131" s="34"/>
      <c r="T131" s="34"/>
      <c r="U131" s="34"/>
      <c r="V131" s="34"/>
      <c r="W131" s="34"/>
      <c r="X131" s="65"/>
      <c r="Y131" s="66"/>
      <c r="Z131" s="34"/>
      <c r="AA131" s="34"/>
    </row>
    <row r="132" spans="1:34" ht="17.25" customHeight="1" x14ac:dyDescent="0.2">
      <c r="A132" s="187"/>
      <c r="B132" s="518"/>
      <c r="C132" s="519"/>
      <c r="D132" s="519"/>
      <c r="E132" s="519"/>
      <c r="F132" s="519"/>
      <c r="G132" s="519"/>
      <c r="H132" s="519"/>
      <c r="I132" s="519"/>
      <c r="J132" s="520"/>
      <c r="K132" s="509"/>
      <c r="L132" s="658"/>
      <c r="M132" s="622"/>
      <c r="N132" s="622"/>
      <c r="P132" s="34"/>
      <c r="Q132" s="34"/>
      <c r="R132" s="34"/>
      <c r="S132" s="34"/>
      <c r="T132" s="34"/>
      <c r="U132" s="34"/>
      <c r="V132" s="34"/>
      <c r="W132" s="34"/>
      <c r="X132" s="65"/>
      <c r="Y132" s="66"/>
      <c r="Z132" s="34"/>
      <c r="AA132" s="34"/>
    </row>
    <row r="133" spans="1:34" ht="17.25" customHeight="1" x14ac:dyDescent="0.2">
      <c r="A133" s="187"/>
      <c r="B133" s="228"/>
      <c r="K133" s="509"/>
      <c r="L133" s="658"/>
      <c r="M133" s="622"/>
      <c r="N133" s="622"/>
      <c r="P133" s="34"/>
      <c r="Q133" s="34"/>
      <c r="R133" s="34"/>
      <c r="S133" s="34"/>
      <c r="T133" s="34"/>
      <c r="U133" s="34"/>
      <c r="V133" s="34"/>
      <c r="W133" s="34"/>
      <c r="X133" s="65"/>
      <c r="Y133" s="66"/>
      <c r="Z133" s="34"/>
      <c r="AA133" s="34"/>
    </row>
    <row r="134" spans="1:34" ht="20.25" customHeight="1" x14ac:dyDescent="0.2">
      <c r="A134" s="187"/>
      <c r="B134" s="503" t="s">
        <v>155</v>
      </c>
      <c r="C134" s="503"/>
      <c r="D134" s="503"/>
      <c r="E134" s="503"/>
      <c r="F134" s="503"/>
      <c r="G134" s="45"/>
      <c r="J134" s="34"/>
      <c r="K134" s="509"/>
      <c r="L134" s="622"/>
      <c r="M134" s="622"/>
      <c r="N134" s="622"/>
      <c r="P134" s="50" t="s">
        <v>33</v>
      </c>
      <c r="X134" s="65"/>
      <c r="Y134" s="66"/>
      <c r="Z134" s="34"/>
      <c r="AA134" s="34"/>
    </row>
    <row r="135" spans="1:34" ht="15.75" customHeight="1" x14ac:dyDescent="0.2">
      <c r="A135" s="187"/>
      <c r="B135" s="667" t="s">
        <v>289</v>
      </c>
      <c r="C135" s="667"/>
      <c r="D135" s="667"/>
      <c r="E135" s="668"/>
      <c r="F135" s="196"/>
      <c r="G135" s="10"/>
      <c r="H135" s="10"/>
      <c r="I135" s="10"/>
      <c r="J135" s="34"/>
      <c r="K135" s="510"/>
      <c r="L135" s="197"/>
      <c r="M135" s="195"/>
      <c r="N135" s="193"/>
      <c r="P135" s="30"/>
      <c r="X135" s="65"/>
      <c r="Y135" s="66"/>
      <c r="Z135" s="34"/>
      <c r="AA135" s="34"/>
    </row>
    <row r="136" spans="1:34" ht="99" customHeight="1" x14ac:dyDescent="0.2">
      <c r="A136" s="187"/>
      <c r="B136" s="632" t="s">
        <v>576</v>
      </c>
      <c r="C136" s="633"/>
      <c r="D136" s="504" t="s">
        <v>549</v>
      </c>
      <c r="E136" s="505"/>
      <c r="F136" s="505"/>
      <c r="G136" s="506"/>
      <c r="H136" s="504" t="s">
        <v>291</v>
      </c>
      <c r="I136" s="636"/>
      <c r="J136" s="636"/>
      <c r="K136" s="636"/>
      <c r="L136" s="636"/>
      <c r="M136" s="636"/>
      <c r="N136" s="637"/>
      <c r="P136" s="233" t="s">
        <v>548</v>
      </c>
      <c r="Q136" s="659" t="s">
        <v>547</v>
      </c>
      <c r="R136" s="660"/>
      <c r="S136" s="660"/>
      <c r="T136" s="660"/>
      <c r="U136" s="660"/>
      <c r="V136" s="660"/>
      <c r="W136" s="660"/>
      <c r="X136" s="661"/>
      <c r="Y136" s="108"/>
      <c r="Z136" s="107"/>
      <c r="AA136" s="109"/>
      <c r="AB136" s="109"/>
    </row>
    <row r="137" spans="1:34" ht="42.75" customHeight="1" x14ac:dyDescent="0.2">
      <c r="A137" s="187"/>
      <c r="B137" s="521" t="s">
        <v>612</v>
      </c>
      <c r="C137" s="522"/>
      <c r="D137" s="525"/>
      <c r="E137" s="526"/>
      <c r="F137" s="526"/>
      <c r="G137" s="527"/>
      <c r="H137" s="664"/>
      <c r="I137" s="665"/>
      <c r="J137" s="665"/>
      <c r="K137" s="665"/>
      <c r="L137" s="665"/>
      <c r="M137" s="665"/>
      <c r="N137" s="666"/>
      <c r="O137" s="71"/>
      <c r="P137" s="268"/>
      <c r="Q137" s="662"/>
      <c r="R137" s="662"/>
      <c r="S137" s="662"/>
      <c r="T137" s="662"/>
      <c r="U137" s="662"/>
      <c r="V137" s="662"/>
      <c r="W137" s="662"/>
      <c r="X137" s="663"/>
      <c r="Y137" s="71"/>
      <c r="Z137" s="71"/>
      <c r="AA137" s="71" t="b">
        <f>IF(OR(LEFT(B137,4)="Välj",B137=""),FALSE,TRUE)</f>
        <v>0</v>
      </c>
      <c r="AB137" s="71" t="b">
        <f>IF(P137&lt;&gt;"",TRUE,FALSE)</f>
        <v>0</v>
      </c>
      <c r="AH137" s="62" t="b">
        <f>IF(AND(AA137=TRUE,AB137=TRUE),FALSE,IF(AND(AA137=FALSE,AB137=FALSE),FALSE,TRUE))</f>
        <v>0</v>
      </c>
    </row>
    <row r="138" spans="1:34" ht="42.75" customHeight="1" x14ac:dyDescent="0.2">
      <c r="A138" s="187"/>
      <c r="B138" s="521" t="s">
        <v>612</v>
      </c>
      <c r="C138" s="522"/>
      <c r="D138" s="525"/>
      <c r="E138" s="526"/>
      <c r="F138" s="526"/>
      <c r="G138" s="527"/>
      <c r="H138" s="664"/>
      <c r="I138" s="665"/>
      <c r="J138" s="665"/>
      <c r="K138" s="665"/>
      <c r="L138" s="665"/>
      <c r="M138" s="665"/>
      <c r="N138" s="666"/>
      <c r="O138" s="71"/>
      <c r="P138" s="268"/>
      <c r="Q138" s="662"/>
      <c r="R138" s="662"/>
      <c r="S138" s="662"/>
      <c r="T138" s="662"/>
      <c r="U138" s="662"/>
      <c r="V138" s="662"/>
      <c r="W138" s="662"/>
      <c r="X138" s="663"/>
      <c r="Y138" s="71"/>
      <c r="Z138" s="71"/>
      <c r="AA138" s="71" t="b">
        <f t="shared" ref="AA138:AA161" si="1">IF(OR(LEFT(B138,4)="Välj",B138=""),FALSE,TRUE)</f>
        <v>0</v>
      </c>
      <c r="AB138" s="71" t="b">
        <f t="shared" ref="AB138:AB161" si="2">IF(P138&lt;&gt;"",TRUE,FALSE)</f>
        <v>0</v>
      </c>
      <c r="AH138" s="62" t="b">
        <f t="shared" ref="AH138:AH161" si="3">IF(AND(AA138=TRUE,AB138=TRUE),FALSE,IF(AND(AA138=FALSE,AB138=FALSE),FALSE,TRUE))</f>
        <v>0</v>
      </c>
    </row>
    <row r="139" spans="1:34" ht="42.75" customHeight="1" x14ac:dyDescent="0.2">
      <c r="A139" s="187"/>
      <c r="B139" s="521" t="s">
        <v>612</v>
      </c>
      <c r="C139" s="522"/>
      <c r="D139" s="525"/>
      <c r="E139" s="526"/>
      <c r="F139" s="526"/>
      <c r="G139" s="527"/>
      <c r="H139" s="664"/>
      <c r="I139" s="665"/>
      <c r="J139" s="665"/>
      <c r="K139" s="665"/>
      <c r="L139" s="665"/>
      <c r="M139" s="665"/>
      <c r="N139" s="666"/>
      <c r="O139" s="71"/>
      <c r="P139" s="268"/>
      <c r="Q139" s="662"/>
      <c r="R139" s="662"/>
      <c r="S139" s="662"/>
      <c r="T139" s="662"/>
      <c r="U139" s="662"/>
      <c r="V139" s="662"/>
      <c r="W139" s="662"/>
      <c r="X139" s="663"/>
      <c r="Y139" s="71"/>
      <c r="Z139" s="71"/>
      <c r="AA139" s="71" t="b">
        <f t="shared" si="1"/>
        <v>0</v>
      </c>
      <c r="AB139" s="71" t="b">
        <f t="shared" si="2"/>
        <v>0</v>
      </c>
      <c r="AH139" s="62" t="b">
        <f t="shared" si="3"/>
        <v>0</v>
      </c>
    </row>
    <row r="140" spans="1:34" ht="42.75" customHeight="1" x14ac:dyDescent="0.2">
      <c r="A140" s="187"/>
      <c r="B140" s="521" t="s">
        <v>612</v>
      </c>
      <c r="C140" s="522"/>
      <c r="D140" s="525"/>
      <c r="E140" s="526"/>
      <c r="F140" s="526"/>
      <c r="G140" s="527"/>
      <c r="H140" s="664"/>
      <c r="I140" s="665"/>
      <c r="J140" s="665"/>
      <c r="K140" s="665"/>
      <c r="L140" s="665"/>
      <c r="M140" s="665"/>
      <c r="N140" s="666"/>
      <c r="O140" s="71"/>
      <c r="P140" s="268"/>
      <c r="Q140" s="662"/>
      <c r="R140" s="662"/>
      <c r="S140" s="662"/>
      <c r="T140" s="662"/>
      <c r="U140" s="662"/>
      <c r="V140" s="662"/>
      <c r="W140" s="662"/>
      <c r="X140" s="663"/>
      <c r="Y140" s="71"/>
      <c r="Z140" s="71"/>
      <c r="AA140" s="71" t="b">
        <f t="shared" si="1"/>
        <v>0</v>
      </c>
      <c r="AB140" s="71" t="b">
        <f t="shared" si="2"/>
        <v>0</v>
      </c>
      <c r="AH140" s="62" t="b">
        <f t="shared" si="3"/>
        <v>0</v>
      </c>
    </row>
    <row r="141" spans="1:34" ht="42.75" customHeight="1" x14ac:dyDescent="0.2">
      <c r="A141" s="187"/>
      <c r="B141" s="521" t="s">
        <v>612</v>
      </c>
      <c r="C141" s="522"/>
      <c r="D141" s="525"/>
      <c r="E141" s="526"/>
      <c r="F141" s="526"/>
      <c r="G141" s="527"/>
      <c r="H141" s="664"/>
      <c r="I141" s="665"/>
      <c r="J141" s="665"/>
      <c r="K141" s="665"/>
      <c r="L141" s="665"/>
      <c r="M141" s="665"/>
      <c r="N141" s="666"/>
      <c r="O141" s="71"/>
      <c r="P141" s="268"/>
      <c r="Q141" s="662"/>
      <c r="R141" s="662"/>
      <c r="S141" s="662"/>
      <c r="T141" s="662"/>
      <c r="U141" s="662"/>
      <c r="V141" s="662"/>
      <c r="W141" s="662"/>
      <c r="X141" s="663"/>
      <c r="Y141" s="71"/>
      <c r="Z141" s="71"/>
      <c r="AA141" s="71" t="b">
        <f t="shared" si="1"/>
        <v>0</v>
      </c>
      <c r="AB141" s="71" t="b">
        <f t="shared" si="2"/>
        <v>0</v>
      </c>
      <c r="AH141" s="62" t="b">
        <f t="shared" si="3"/>
        <v>0</v>
      </c>
    </row>
    <row r="142" spans="1:34" ht="42.75" customHeight="1" x14ac:dyDescent="0.2">
      <c r="A142" s="187"/>
      <c r="B142" s="521" t="s">
        <v>612</v>
      </c>
      <c r="C142" s="522"/>
      <c r="D142" s="525"/>
      <c r="E142" s="526"/>
      <c r="F142" s="526"/>
      <c r="G142" s="527"/>
      <c r="H142" s="664"/>
      <c r="I142" s="665"/>
      <c r="J142" s="665"/>
      <c r="K142" s="665"/>
      <c r="L142" s="665"/>
      <c r="M142" s="665"/>
      <c r="N142" s="666"/>
      <c r="O142" s="210"/>
      <c r="P142" s="268"/>
      <c r="Q142" s="662"/>
      <c r="R142" s="662"/>
      <c r="S142" s="662"/>
      <c r="T142" s="662"/>
      <c r="U142" s="662"/>
      <c r="V142" s="662"/>
      <c r="W142" s="662"/>
      <c r="X142" s="663"/>
      <c r="Y142" s="71"/>
      <c r="Z142" s="71"/>
      <c r="AA142" s="71" t="b">
        <f t="shared" si="1"/>
        <v>0</v>
      </c>
      <c r="AB142" s="71" t="b">
        <f t="shared" si="2"/>
        <v>0</v>
      </c>
      <c r="AH142" s="62" t="b">
        <f t="shared" si="3"/>
        <v>0</v>
      </c>
    </row>
    <row r="143" spans="1:34" ht="42.75" customHeight="1" x14ac:dyDescent="0.2">
      <c r="A143" s="187"/>
      <c r="B143" s="521" t="s">
        <v>612</v>
      </c>
      <c r="C143" s="522"/>
      <c r="D143" s="525"/>
      <c r="E143" s="526"/>
      <c r="F143" s="526"/>
      <c r="G143" s="527"/>
      <c r="H143" s="664"/>
      <c r="I143" s="665"/>
      <c r="J143" s="665"/>
      <c r="K143" s="665"/>
      <c r="L143" s="665"/>
      <c r="M143" s="665"/>
      <c r="N143" s="666"/>
      <c r="O143" s="71"/>
      <c r="P143" s="268"/>
      <c r="Q143" s="662"/>
      <c r="R143" s="662"/>
      <c r="S143" s="662"/>
      <c r="T143" s="662"/>
      <c r="U143" s="662"/>
      <c r="V143" s="662"/>
      <c r="W143" s="662"/>
      <c r="X143" s="663"/>
      <c r="Y143" s="71"/>
      <c r="Z143" s="71"/>
      <c r="AA143" s="71" t="b">
        <f t="shared" si="1"/>
        <v>0</v>
      </c>
      <c r="AB143" s="71" t="b">
        <f t="shared" si="2"/>
        <v>0</v>
      </c>
      <c r="AH143" s="62" t="b">
        <f t="shared" si="3"/>
        <v>0</v>
      </c>
    </row>
    <row r="144" spans="1:34" ht="42.75" customHeight="1" x14ac:dyDescent="0.2">
      <c r="A144" s="187"/>
      <c r="B144" s="521" t="s">
        <v>612</v>
      </c>
      <c r="C144" s="522"/>
      <c r="D144" s="525"/>
      <c r="E144" s="526"/>
      <c r="F144" s="526"/>
      <c r="G144" s="527"/>
      <c r="H144" s="664"/>
      <c r="I144" s="665"/>
      <c r="J144" s="665"/>
      <c r="K144" s="665"/>
      <c r="L144" s="665"/>
      <c r="M144" s="665"/>
      <c r="N144" s="666"/>
      <c r="O144" s="71"/>
      <c r="P144" s="268"/>
      <c r="Q144" s="662"/>
      <c r="R144" s="662"/>
      <c r="S144" s="662"/>
      <c r="T144" s="662"/>
      <c r="U144" s="662"/>
      <c r="V144" s="662"/>
      <c r="W144" s="662"/>
      <c r="X144" s="663"/>
      <c r="Y144" s="71"/>
      <c r="Z144" s="71"/>
      <c r="AA144" s="71" t="b">
        <f t="shared" si="1"/>
        <v>0</v>
      </c>
      <c r="AB144" s="71" t="b">
        <f t="shared" si="2"/>
        <v>0</v>
      </c>
      <c r="AH144" s="62" t="b">
        <f t="shared" si="3"/>
        <v>0</v>
      </c>
    </row>
    <row r="145" spans="1:34" ht="42.75" customHeight="1" x14ac:dyDescent="0.2">
      <c r="A145" s="187"/>
      <c r="B145" s="521" t="s">
        <v>612</v>
      </c>
      <c r="C145" s="522"/>
      <c r="D145" s="525"/>
      <c r="E145" s="526"/>
      <c r="F145" s="526"/>
      <c r="G145" s="527"/>
      <c r="H145" s="664"/>
      <c r="I145" s="665"/>
      <c r="J145" s="665"/>
      <c r="K145" s="665"/>
      <c r="L145" s="665"/>
      <c r="M145" s="665"/>
      <c r="N145" s="666"/>
      <c r="O145" s="71"/>
      <c r="P145" s="268"/>
      <c r="Q145" s="662"/>
      <c r="R145" s="662"/>
      <c r="S145" s="662"/>
      <c r="T145" s="662"/>
      <c r="U145" s="662"/>
      <c r="V145" s="662"/>
      <c r="W145" s="662"/>
      <c r="X145" s="663"/>
      <c r="Y145" s="71"/>
      <c r="Z145" s="71"/>
      <c r="AA145" s="71" t="b">
        <f t="shared" si="1"/>
        <v>0</v>
      </c>
      <c r="AB145" s="71" t="b">
        <f t="shared" si="2"/>
        <v>0</v>
      </c>
      <c r="AH145" s="62" t="b">
        <f t="shared" si="3"/>
        <v>0</v>
      </c>
    </row>
    <row r="146" spans="1:34" ht="42.75" customHeight="1" x14ac:dyDescent="0.2">
      <c r="A146" s="187"/>
      <c r="B146" s="521" t="s">
        <v>612</v>
      </c>
      <c r="C146" s="522"/>
      <c r="D146" s="525"/>
      <c r="E146" s="526"/>
      <c r="F146" s="526"/>
      <c r="G146" s="527"/>
      <c r="H146" s="664"/>
      <c r="I146" s="665"/>
      <c r="J146" s="665"/>
      <c r="K146" s="665"/>
      <c r="L146" s="665"/>
      <c r="M146" s="665"/>
      <c r="N146" s="666"/>
      <c r="O146" s="71"/>
      <c r="P146" s="268"/>
      <c r="Q146" s="662"/>
      <c r="R146" s="662"/>
      <c r="S146" s="662"/>
      <c r="T146" s="662"/>
      <c r="U146" s="662"/>
      <c r="V146" s="662"/>
      <c r="W146" s="662"/>
      <c r="X146" s="663"/>
      <c r="Y146" s="71"/>
      <c r="Z146" s="71"/>
      <c r="AA146" s="71" t="b">
        <f t="shared" si="1"/>
        <v>0</v>
      </c>
      <c r="AB146" s="71" t="b">
        <f t="shared" si="2"/>
        <v>0</v>
      </c>
      <c r="AH146" s="62" t="b">
        <f t="shared" si="3"/>
        <v>0</v>
      </c>
    </row>
    <row r="147" spans="1:34" ht="42.75" customHeight="1" x14ac:dyDescent="0.2">
      <c r="A147" s="187"/>
      <c r="B147" s="521" t="s">
        <v>612</v>
      </c>
      <c r="C147" s="522"/>
      <c r="D147" s="525"/>
      <c r="E147" s="526"/>
      <c r="F147" s="526"/>
      <c r="G147" s="527"/>
      <c r="H147" s="664"/>
      <c r="I147" s="665"/>
      <c r="J147" s="665"/>
      <c r="K147" s="665"/>
      <c r="L147" s="665"/>
      <c r="M147" s="665"/>
      <c r="N147" s="666"/>
      <c r="O147" s="71"/>
      <c r="P147" s="268"/>
      <c r="Q147" s="662"/>
      <c r="R147" s="662"/>
      <c r="S147" s="662"/>
      <c r="T147" s="662"/>
      <c r="U147" s="662"/>
      <c r="V147" s="662"/>
      <c r="W147" s="662"/>
      <c r="X147" s="663"/>
      <c r="Y147" s="71"/>
      <c r="Z147" s="71"/>
      <c r="AA147" s="71" t="b">
        <f t="shared" si="1"/>
        <v>0</v>
      </c>
      <c r="AB147" s="71" t="b">
        <f t="shared" si="2"/>
        <v>0</v>
      </c>
      <c r="AH147" s="62" t="b">
        <f t="shared" si="3"/>
        <v>0</v>
      </c>
    </row>
    <row r="148" spans="1:34" ht="42.75" customHeight="1" x14ac:dyDescent="0.2">
      <c r="A148" s="187"/>
      <c r="B148" s="521" t="s">
        <v>612</v>
      </c>
      <c r="C148" s="522"/>
      <c r="D148" s="525"/>
      <c r="E148" s="526"/>
      <c r="F148" s="526"/>
      <c r="G148" s="527"/>
      <c r="H148" s="664"/>
      <c r="I148" s="665"/>
      <c r="J148" s="665"/>
      <c r="K148" s="665"/>
      <c r="L148" s="665"/>
      <c r="M148" s="665"/>
      <c r="N148" s="666"/>
      <c r="O148" s="71"/>
      <c r="P148" s="268"/>
      <c r="Q148" s="662"/>
      <c r="R148" s="662"/>
      <c r="S148" s="662"/>
      <c r="T148" s="662"/>
      <c r="U148" s="662"/>
      <c r="V148" s="662"/>
      <c r="W148" s="662"/>
      <c r="X148" s="663"/>
      <c r="Y148" s="71"/>
      <c r="Z148" s="71"/>
      <c r="AA148" s="71" t="b">
        <f t="shared" si="1"/>
        <v>0</v>
      </c>
      <c r="AB148" s="71" t="b">
        <f t="shared" si="2"/>
        <v>0</v>
      </c>
      <c r="AH148" s="62" t="b">
        <f t="shared" si="3"/>
        <v>0</v>
      </c>
    </row>
    <row r="149" spans="1:34" ht="42.75" customHeight="1" x14ac:dyDescent="0.2">
      <c r="A149" s="187"/>
      <c r="B149" s="521" t="s">
        <v>612</v>
      </c>
      <c r="C149" s="522"/>
      <c r="D149" s="525"/>
      <c r="E149" s="526"/>
      <c r="F149" s="526"/>
      <c r="G149" s="527"/>
      <c r="H149" s="664"/>
      <c r="I149" s="665"/>
      <c r="J149" s="665"/>
      <c r="K149" s="665"/>
      <c r="L149" s="665"/>
      <c r="M149" s="665"/>
      <c r="N149" s="666"/>
      <c r="O149" s="71"/>
      <c r="P149" s="268"/>
      <c r="Q149" s="662"/>
      <c r="R149" s="662"/>
      <c r="S149" s="662"/>
      <c r="T149" s="662"/>
      <c r="U149" s="662"/>
      <c r="V149" s="662"/>
      <c r="W149" s="662"/>
      <c r="X149" s="663"/>
      <c r="Y149" s="71"/>
      <c r="Z149" s="71"/>
      <c r="AA149" s="71" t="b">
        <f t="shared" si="1"/>
        <v>0</v>
      </c>
      <c r="AB149" s="71" t="b">
        <f t="shared" si="2"/>
        <v>0</v>
      </c>
      <c r="AH149" s="62" t="b">
        <f t="shared" si="3"/>
        <v>0</v>
      </c>
    </row>
    <row r="150" spans="1:34" ht="42.75" customHeight="1" x14ac:dyDescent="0.2">
      <c r="A150" s="187"/>
      <c r="B150" s="521" t="s">
        <v>612</v>
      </c>
      <c r="C150" s="522"/>
      <c r="D150" s="525"/>
      <c r="E150" s="526"/>
      <c r="F150" s="526"/>
      <c r="G150" s="527"/>
      <c r="H150" s="664"/>
      <c r="I150" s="665"/>
      <c r="J150" s="665"/>
      <c r="K150" s="665"/>
      <c r="L150" s="665"/>
      <c r="M150" s="665"/>
      <c r="N150" s="666"/>
      <c r="O150" s="71"/>
      <c r="P150" s="268"/>
      <c r="Q150" s="662"/>
      <c r="R150" s="662"/>
      <c r="S150" s="662"/>
      <c r="T150" s="662"/>
      <c r="U150" s="662"/>
      <c r="V150" s="662"/>
      <c r="W150" s="662"/>
      <c r="X150" s="663"/>
      <c r="Y150" s="71"/>
      <c r="Z150" s="71"/>
      <c r="AA150" s="71" t="b">
        <f t="shared" si="1"/>
        <v>0</v>
      </c>
      <c r="AB150" s="71" t="b">
        <f t="shared" si="2"/>
        <v>0</v>
      </c>
      <c r="AH150" s="62" t="b">
        <f t="shared" si="3"/>
        <v>0</v>
      </c>
    </row>
    <row r="151" spans="1:34" ht="42.75" customHeight="1" x14ac:dyDescent="0.2">
      <c r="A151" s="187"/>
      <c r="B151" s="521" t="s">
        <v>612</v>
      </c>
      <c r="C151" s="522"/>
      <c r="D151" s="525"/>
      <c r="E151" s="526"/>
      <c r="F151" s="526"/>
      <c r="G151" s="527"/>
      <c r="H151" s="664"/>
      <c r="I151" s="665"/>
      <c r="J151" s="665"/>
      <c r="K151" s="665"/>
      <c r="L151" s="665"/>
      <c r="M151" s="665"/>
      <c r="N151" s="666"/>
      <c r="O151" s="210"/>
      <c r="P151" s="268"/>
      <c r="Q151" s="662"/>
      <c r="R151" s="662"/>
      <c r="S151" s="662"/>
      <c r="T151" s="662"/>
      <c r="U151" s="662"/>
      <c r="V151" s="662"/>
      <c r="W151" s="662"/>
      <c r="X151" s="663"/>
      <c r="Y151" s="71"/>
      <c r="Z151" s="71"/>
      <c r="AA151" s="71" t="b">
        <f t="shared" si="1"/>
        <v>0</v>
      </c>
      <c r="AB151" s="71" t="b">
        <f t="shared" si="2"/>
        <v>0</v>
      </c>
      <c r="AH151" s="62" t="b">
        <f t="shared" si="3"/>
        <v>0</v>
      </c>
    </row>
    <row r="152" spans="1:34" ht="42.75" customHeight="1" x14ac:dyDescent="0.2">
      <c r="A152" s="187"/>
      <c r="B152" s="521" t="s">
        <v>612</v>
      </c>
      <c r="C152" s="522"/>
      <c r="D152" s="525"/>
      <c r="E152" s="526"/>
      <c r="F152" s="526"/>
      <c r="G152" s="527"/>
      <c r="H152" s="664"/>
      <c r="I152" s="665"/>
      <c r="J152" s="665"/>
      <c r="K152" s="665"/>
      <c r="L152" s="665"/>
      <c r="M152" s="665"/>
      <c r="N152" s="666"/>
      <c r="O152" s="71"/>
      <c r="P152" s="268"/>
      <c r="Q152" s="662"/>
      <c r="R152" s="662"/>
      <c r="S152" s="662"/>
      <c r="T152" s="662"/>
      <c r="U152" s="662"/>
      <c r="V152" s="662"/>
      <c r="W152" s="662"/>
      <c r="X152" s="663"/>
      <c r="Y152" s="71"/>
      <c r="Z152" s="71"/>
      <c r="AA152" s="71" t="b">
        <f t="shared" si="1"/>
        <v>0</v>
      </c>
      <c r="AB152" s="71" t="b">
        <f t="shared" si="2"/>
        <v>0</v>
      </c>
      <c r="AH152" s="62" t="b">
        <f t="shared" si="3"/>
        <v>0</v>
      </c>
    </row>
    <row r="153" spans="1:34" ht="42.75" customHeight="1" x14ac:dyDescent="0.2">
      <c r="A153" s="187"/>
      <c r="B153" s="521" t="s">
        <v>612</v>
      </c>
      <c r="C153" s="522"/>
      <c r="D153" s="525"/>
      <c r="E153" s="526"/>
      <c r="F153" s="526"/>
      <c r="G153" s="527"/>
      <c r="H153" s="664"/>
      <c r="I153" s="665"/>
      <c r="J153" s="665"/>
      <c r="K153" s="665"/>
      <c r="L153" s="665"/>
      <c r="M153" s="665"/>
      <c r="N153" s="666"/>
      <c r="O153" s="71"/>
      <c r="P153" s="268"/>
      <c r="Q153" s="662"/>
      <c r="R153" s="662"/>
      <c r="S153" s="662"/>
      <c r="T153" s="662"/>
      <c r="U153" s="662"/>
      <c r="V153" s="662"/>
      <c r="W153" s="662"/>
      <c r="X153" s="663"/>
      <c r="Y153" s="71"/>
      <c r="Z153" s="71"/>
      <c r="AA153" s="71" t="b">
        <f t="shared" si="1"/>
        <v>0</v>
      </c>
      <c r="AB153" s="71" t="b">
        <f t="shared" si="2"/>
        <v>0</v>
      </c>
      <c r="AH153" s="62" t="b">
        <f t="shared" si="3"/>
        <v>0</v>
      </c>
    </row>
    <row r="154" spans="1:34" ht="42.75" customHeight="1" x14ac:dyDescent="0.2">
      <c r="A154" s="187"/>
      <c r="B154" s="521" t="s">
        <v>612</v>
      </c>
      <c r="C154" s="522"/>
      <c r="D154" s="525"/>
      <c r="E154" s="526"/>
      <c r="F154" s="526"/>
      <c r="G154" s="527"/>
      <c r="H154" s="664"/>
      <c r="I154" s="665"/>
      <c r="J154" s="665"/>
      <c r="K154" s="665"/>
      <c r="L154" s="665"/>
      <c r="M154" s="665"/>
      <c r="N154" s="666"/>
      <c r="O154" s="71"/>
      <c r="P154" s="268"/>
      <c r="Q154" s="662"/>
      <c r="R154" s="662"/>
      <c r="S154" s="662"/>
      <c r="T154" s="662"/>
      <c r="U154" s="662"/>
      <c r="V154" s="662"/>
      <c r="W154" s="662"/>
      <c r="X154" s="663"/>
      <c r="Y154" s="71"/>
      <c r="Z154" s="71"/>
      <c r="AA154" s="71" t="b">
        <f t="shared" si="1"/>
        <v>0</v>
      </c>
      <c r="AB154" s="71" t="b">
        <f t="shared" si="2"/>
        <v>0</v>
      </c>
      <c r="AH154" s="62" t="b">
        <f t="shared" si="3"/>
        <v>0</v>
      </c>
    </row>
    <row r="155" spans="1:34" ht="42.75" customHeight="1" x14ac:dyDescent="0.2">
      <c r="A155" s="187"/>
      <c r="B155" s="521" t="s">
        <v>612</v>
      </c>
      <c r="C155" s="522"/>
      <c r="D155" s="525"/>
      <c r="E155" s="526"/>
      <c r="F155" s="526"/>
      <c r="G155" s="527"/>
      <c r="H155" s="664"/>
      <c r="I155" s="665"/>
      <c r="J155" s="665"/>
      <c r="K155" s="665"/>
      <c r="L155" s="665"/>
      <c r="M155" s="665"/>
      <c r="N155" s="666"/>
      <c r="O155" s="71"/>
      <c r="P155" s="268"/>
      <c r="Q155" s="662"/>
      <c r="R155" s="662"/>
      <c r="S155" s="662"/>
      <c r="T155" s="662"/>
      <c r="U155" s="662"/>
      <c r="V155" s="662"/>
      <c r="W155" s="662"/>
      <c r="X155" s="663"/>
      <c r="Y155" s="71"/>
      <c r="Z155" s="71"/>
      <c r="AA155" s="71" t="b">
        <f t="shared" si="1"/>
        <v>0</v>
      </c>
      <c r="AB155" s="71" t="b">
        <f t="shared" si="2"/>
        <v>0</v>
      </c>
      <c r="AH155" s="62" t="b">
        <f t="shared" si="3"/>
        <v>0</v>
      </c>
    </row>
    <row r="156" spans="1:34" ht="42.75" customHeight="1" x14ac:dyDescent="0.2">
      <c r="A156" s="187"/>
      <c r="B156" s="521" t="s">
        <v>612</v>
      </c>
      <c r="C156" s="522"/>
      <c r="D156" s="525"/>
      <c r="E156" s="526"/>
      <c r="F156" s="526"/>
      <c r="G156" s="527"/>
      <c r="H156" s="664"/>
      <c r="I156" s="665"/>
      <c r="J156" s="665"/>
      <c r="K156" s="665"/>
      <c r="L156" s="665"/>
      <c r="M156" s="665"/>
      <c r="N156" s="666"/>
      <c r="O156" s="71"/>
      <c r="P156" s="268"/>
      <c r="Q156" s="662"/>
      <c r="R156" s="662"/>
      <c r="S156" s="662"/>
      <c r="T156" s="662"/>
      <c r="U156" s="662"/>
      <c r="V156" s="662"/>
      <c r="W156" s="662"/>
      <c r="X156" s="663"/>
      <c r="Y156" s="71"/>
      <c r="Z156" s="71"/>
      <c r="AA156" s="71" t="b">
        <f t="shared" si="1"/>
        <v>0</v>
      </c>
      <c r="AB156" s="71" t="b">
        <f t="shared" si="2"/>
        <v>0</v>
      </c>
      <c r="AH156" s="62" t="b">
        <f t="shared" si="3"/>
        <v>0</v>
      </c>
    </row>
    <row r="157" spans="1:34" ht="42.75" customHeight="1" x14ac:dyDescent="0.2">
      <c r="A157" s="187"/>
      <c r="B157" s="521" t="s">
        <v>612</v>
      </c>
      <c r="C157" s="522"/>
      <c r="D157" s="525"/>
      <c r="E157" s="526"/>
      <c r="F157" s="526"/>
      <c r="G157" s="527"/>
      <c r="H157" s="664"/>
      <c r="I157" s="665"/>
      <c r="J157" s="665"/>
      <c r="K157" s="665"/>
      <c r="L157" s="665"/>
      <c r="M157" s="665"/>
      <c r="N157" s="666"/>
      <c r="O157" s="71"/>
      <c r="P157" s="268"/>
      <c r="Q157" s="662"/>
      <c r="R157" s="662"/>
      <c r="S157" s="662"/>
      <c r="T157" s="662"/>
      <c r="U157" s="662"/>
      <c r="V157" s="662"/>
      <c r="W157" s="662"/>
      <c r="X157" s="663"/>
      <c r="Y157" s="71"/>
      <c r="Z157" s="71"/>
      <c r="AA157" s="71" t="b">
        <f t="shared" si="1"/>
        <v>0</v>
      </c>
      <c r="AB157" s="71" t="b">
        <f t="shared" si="2"/>
        <v>0</v>
      </c>
      <c r="AH157" s="62" t="b">
        <f t="shared" si="3"/>
        <v>0</v>
      </c>
    </row>
    <row r="158" spans="1:34" ht="42.75" customHeight="1" x14ac:dyDescent="0.2">
      <c r="A158" s="187"/>
      <c r="B158" s="521" t="s">
        <v>612</v>
      </c>
      <c r="C158" s="522"/>
      <c r="D158" s="525"/>
      <c r="E158" s="526"/>
      <c r="F158" s="526"/>
      <c r="G158" s="527"/>
      <c r="H158" s="664"/>
      <c r="I158" s="665"/>
      <c r="J158" s="665"/>
      <c r="K158" s="665"/>
      <c r="L158" s="665"/>
      <c r="M158" s="665"/>
      <c r="N158" s="666"/>
      <c r="O158" s="71"/>
      <c r="P158" s="268"/>
      <c r="Q158" s="662"/>
      <c r="R158" s="662"/>
      <c r="S158" s="662"/>
      <c r="T158" s="662"/>
      <c r="U158" s="662"/>
      <c r="V158" s="662"/>
      <c r="W158" s="662"/>
      <c r="X158" s="663"/>
      <c r="Y158" s="71"/>
      <c r="Z158" s="71"/>
      <c r="AA158" s="71" t="b">
        <f t="shared" si="1"/>
        <v>0</v>
      </c>
      <c r="AB158" s="71" t="b">
        <f t="shared" si="2"/>
        <v>0</v>
      </c>
      <c r="AH158" s="62" t="b">
        <f t="shared" si="3"/>
        <v>0</v>
      </c>
    </row>
    <row r="159" spans="1:34" ht="42.75" customHeight="1" x14ac:dyDescent="0.2">
      <c r="A159" s="187"/>
      <c r="B159" s="521" t="s">
        <v>612</v>
      </c>
      <c r="C159" s="522"/>
      <c r="D159" s="525"/>
      <c r="E159" s="526"/>
      <c r="F159" s="526"/>
      <c r="G159" s="527"/>
      <c r="H159" s="664"/>
      <c r="I159" s="665"/>
      <c r="J159" s="665"/>
      <c r="K159" s="665"/>
      <c r="L159" s="665"/>
      <c r="M159" s="665"/>
      <c r="N159" s="666"/>
      <c r="O159" s="71"/>
      <c r="P159" s="268"/>
      <c r="Q159" s="662"/>
      <c r="R159" s="662"/>
      <c r="S159" s="662"/>
      <c r="T159" s="662"/>
      <c r="U159" s="662"/>
      <c r="V159" s="662"/>
      <c r="W159" s="662"/>
      <c r="X159" s="663"/>
      <c r="Y159" s="71"/>
      <c r="Z159" s="71"/>
      <c r="AA159" s="71" t="b">
        <f t="shared" si="1"/>
        <v>0</v>
      </c>
      <c r="AB159" s="71" t="b">
        <f t="shared" si="2"/>
        <v>0</v>
      </c>
      <c r="AH159" s="62" t="b">
        <f t="shared" si="3"/>
        <v>0</v>
      </c>
    </row>
    <row r="160" spans="1:34" ht="42.75" customHeight="1" x14ac:dyDescent="0.2">
      <c r="A160" s="187"/>
      <c r="B160" s="521" t="s">
        <v>612</v>
      </c>
      <c r="C160" s="522"/>
      <c r="D160" s="525"/>
      <c r="E160" s="526"/>
      <c r="F160" s="526"/>
      <c r="G160" s="527"/>
      <c r="H160" s="664"/>
      <c r="I160" s="665"/>
      <c r="J160" s="665"/>
      <c r="K160" s="665"/>
      <c r="L160" s="665"/>
      <c r="M160" s="665"/>
      <c r="N160" s="666"/>
      <c r="O160" s="71"/>
      <c r="P160" s="268"/>
      <c r="Q160" s="662"/>
      <c r="R160" s="662"/>
      <c r="S160" s="662"/>
      <c r="T160" s="662"/>
      <c r="U160" s="662"/>
      <c r="V160" s="662"/>
      <c r="W160" s="662"/>
      <c r="X160" s="663"/>
      <c r="Y160" s="71"/>
      <c r="Z160" s="71"/>
      <c r="AA160" s="71" t="b">
        <f t="shared" si="1"/>
        <v>0</v>
      </c>
      <c r="AB160" s="71" t="b">
        <f t="shared" si="2"/>
        <v>0</v>
      </c>
      <c r="AH160" s="62" t="b">
        <f t="shared" si="3"/>
        <v>0</v>
      </c>
    </row>
    <row r="161" spans="1:34" ht="42.75" customHeight="1" x14ac:dyDescent="0.2">
      <c r="A161" s="187"/>
      <c r="B161" s="521" t="s">
        <v>612</v>
      </c>
      <c r="C161" s="522"/>
      <c r="D161" s="525"/>
      <c r="E161" s="526"/>
      <c r="F161" s="526"/>
      <c r="G161" s="527"/>
      <c r="H161" s="664"/>
      <c r="I161" s="665"/>
      <c r="J161" s="665"/>
      <c r="K161" s="665"/>
      <c r="L161" s="665"/>
      <c r="M161" s="665"/>
      <c r="N161" s="666"/>
      <c r="O161" s="71"/>
      <c r="P161" s="268"/>
      <c r="Q161" s="662"/>
      <c r="R161" s="662"/>
      <c r="S161" s="662"/>
      <c r="T161" s="662"/>
      <c r="U161" s="662"/>
      <c r="V161" s="662"/>
      <c r="W161" s="662"/>
      <c r="X161" s="663"/>
      <c r="Y161" s="71"/>
      <c r="Z161" s="71"/>
      <c r="AA161" s="71" t="b">
        <f t="shared" si="1"/>
        <v>0</v>
      </c>
      <c r="AB161" s="71" t="b">
        <f t="shared" si="2"/>
        <v>0</v>
      </c>
      <c r="AH161" s="62" t="b">
        <f t="shared" si="3"/>
        <v>0</v>
      </c>
    </row>
    <row r="162" spans="1:34" ht="34.5" customHeight="1" x14ac:dyDescent="0.2">
      <c r="A162" s="187"/>
      <c r="B162" s="196"/>
      <c r="C162" s="196"/>
      <c r="D162" s="198"/>
      <c r="E162" s="196"/>
      <c r="F162" s="196"/>
      <c r="G162" s="270"/>
      <c r="H162" s="447"/>
      <c r="I162" s="448"/>
      <c r="J162" s="448"/>
      <c r="K162" s="448"/>
      <c r="L162" s="448"/>
      <c r="M162" s="448"/>
      <c r="N162" s="448"/>
      <c r="P162" s="30"/>
      <c r="X162" s="65"/>
      <c r="Y162" s="66"/>
      <c r="Z162" s="34"/>
      <c r="AA162" s="34"/>
    </row>
    <row r="163" spans="1:34" ht="29.25" customHeight="1" x14ac:dyDescent="0.2">
      <c r="A163" s="187"/>
      <c r="B163" s="196"/>
      <c r="C163" s="196"/>
      <c r="D163" s="198"/>
      <c r="E163" s="196"/>
      <c r="F163" s="196"/>
      <c r="G163" s="10"/>
      <c r="H163" s="198"/>
      <c r="I163" s="198"/>
      <c r="J163" s="198"/>
      <c r="K163" s="198"/>
      <c r="L163" s="198"/>
      <c r="M163" s="198"/>
      <c r="N163" s="198"/>
      <c r="P163" s="45"/>
      <c r="X163" s="65"/>
      <c r="Y163" s="66"/>
      <c r="Z163" s="34"/>
      <c r="AA163" s="34"/>
    </row>
    <row r="164" spans="1:34" ht="12.75" customHeight="1" x14ac:dyDescent="0.2">
      <c r="A164" s="187"/>
      <c r="B164" s="196"/>
      <c r="C164" s="196"/>
      <c r="D164" s="198"/>
      <c r="E164" s="196"/>
      <c r="F164" s="196"/>
      <c r="G164" s="10"/>
      <c r="H164" s="198"/>
      <c r="I164" s="198"/>
      <c r="J164" s="198"/>
      <c r="K164" s="198"/>
      <c r="L164" s="198"/>
      <c r="M164" s="198"/>
      <c r="N164" s="198"/>
      <c r="P164" s="30"/>
      <c r="X164" s="65"/>
      <c r="Y164" s="66"/>
      <c r="Z164" s="34"/>
      <c r="AA164" s="34"/>
    </row>
    <row r="165" spans="1:34" ht="15.75" customHeight="1" x14ac:dyDescent="0.2">
      <c r="A165" s="232"/>
      <c r="B165" s="671" t="s">
        <v>290</v>
      </c>
      <c r="C165" s="671"/>
      <c r="D165" s="671"/>
      <c r="E165" s="672"/>
      <c r="F165" s="196"/>
      <c r="G165" s="10"/>
      <c r="H165" s="198"/>
      <c r="I165" s="198"/>
      <c r="J165" s="198"/>
      <c r="K165" s="198"/>
      <c r="L165" s="198"/>
      <c r="M165" s="198"/>
      <c r="N165" s="198"/>
      <c r="P165" s="30"/>
      <c r="X165" s="65"/>
      <c r="Y165" s="66"/>
      <c r="Z165" s="34"/>
      <c r="AA165" s="34"/>
    </row>
    <row r="166" spans="1:34" ht="99" customHeight="1" x14ac:dyDescent="0.2">
      <c r="A166" s="187"/>
      <c r="B166" s="673" t="s">
        <v>615</v>
      </c>
      <c r="C166" s="633"/>
      <c r="D166" s="673" t="s">
        <v>550</v>
      </c>
      <c r="E166" s="674"/>
      <c r="F166" s="675"/>
      <c r="G166" s="676"/>
      <c r="H166" s="504" t="s">
        <v>117</v>
      </c>
      <c r="I166" s="677"/>
      <c r="J166" s="677"/>
      <c r="K166" s="637"/>
      <c r="L166" s="366" t="s">
        <v>715</v>
      </c>
      <c r="M166" s="366" t="s">
        <v>715</v>
      </c>
      <c r="N166" s="366" t="s">
        <v>715</v>
      </c>
      <c r="P166" s="72" t="s">
        <v>158</v>
      </c>
      <c r="Q166" s="680" t="s">
        <v>58</v>
      </c>
      <c r="R166" s="505"/>
      <c r="S166" s="505"/>
      <c r="T166" s="505"/>
      <c r="U166" s="505"/>
      <c r="V166" s="505"/>
      <c r="W166" s="505"/>
      <c r="X166" s="681"/>
      <c r="Y166" s="108"/>
      <c r="Z166" s="107"/>
      <c r="AA166" s="109"/>
      <c r="AB166" s="109"/>
    </row>
    <row r="167" spans="1:34" ht="42.75" customHeight="1" x14ac:dyDescent="0.2">
      <c r="A167" s="187"/>
      <c r="B167" s="521" t="s">
        <v>612</v>
      </c>
      <c r="C167" s="522"/>
      <c r="D167" s="525"/>
      <c r="E167" s="682"/>
      <c r="F167" s="682"/>
      <c r="G167" s="683"/>
      <c r="H167" s="684"/>
      <c r="I167" s="685"/>
      <c r="J167" s="685"/>
      <c r="K167" s="686"/>
      <c r="L167" s="367"/>
      <c r="M167" s="367"/>
      <c r="N167" s="367"/>
      <c r="O167" s="71"/>
      <c r="P167" s="222"/>
      <c r="Q167" s="689"/>
      <c r="R167" s="690"/>
      <c r="S167" s="690"/>
      <c r="T167" s="690"/>
      <c r="U167" s="690"/>
      <c r="V167" s="690"/>
      <c r="W167" s="690"/>
      <c r="X167" s="691"/>
      <c r="Y167" s="71"/>
      <c r="Z167" s="71" t="b">
        <f>OR(LEFT(B167,4)="Välj",B167="")</f>
        <v>1</v>
      </c>
      <c r="AA167" s="71" t="b">
        <f>IF(AND($Z167=FALSE,OR(L167&lt;&gt;"",M167&lt;&gt;"")),FALSE,IF(OR(B167="",LEFT(B167,4)="Välj"),FALSE,TRUE))</f>
        <v>0</v>
      </c>
      <c r="AB167" s="71" t="b">
        <f t="shared" ref="AB167:AB191" si="4">IF(P167&lt;&gt;"",TRUE,FALSE)</f>
        <v>0</v>
      </c>
      <c r="AH167" s="62" t="b">
        <f t="shared" ref="AH167:AH191" si="5">IF(AND(AA167=TRUE,AB167=TRUE),FALSE,IF(AND(AA167=FALSE,AB167=FALSE),FALSE,TRUE))</f>
        <v>0</v>
      </c>
    </row>
    <row r="168" spans="1:34" ht="42.75" customHeight="1" x14ac:dyDescent="0.2">
      <c r="A168" s="187"/>
      <c r="B168" s="521" t="s">
        <v>612</v>
      </c>
      <c r="C168" s="522"/>
      <c r="D168" s="525"/>
      <c r="E168" s="682"/>
      <c r="F168" s="682"/>
      <c r="G168" s="683"/>
      <c r="H168" s="684"/>
      <c r="I168" s="685"/>
      <c r="J168" s="685"/>
      <c r="K168" s="686"/>
      <c r="L168" s="367"/>
      <c r="M168" s="367"/>
      <c r="N168" s="367"/>
      <c r="O168" s="71"/>
      <c r="P168" s="222"/>
      <c r="Q168" s="689"/>
      <c r="R168" s="690"/>
      <c r="S168" s="690"/>
      <c r="T168" s="690"/>
      <c r="U168" s="690"/>
      <c r="V168" s="690"/>
      <c r="W168" s="690"/>
      <c r="X168" s="691"/>
      <c r="Y168" s="71"/>
      <c r="Z168" s="71" t="b">
        <f t="shared" ref="Z168:Z191" si="6">OR(LEFT(B168,4)="Välj",B168="")</f>
        <v>1</v>
      </c>
      <c r="AA168" s="71" t="b">
        <f t="shared" ref="AA168:AA191" si="7">IF(AND($Z168=FALSE,OR(L168&lt;&gt;"",M168&lt;&gt;"")),FALSE,IF(OR(B168="",LEFT(B168,4)="Välj"),FALSE,TRUE))</f>
        <v>0</v>
      </c>
      <c r="AB168" s="71" t="b">
        <f t="shared" si="4"/>
        <v>0</v>
      </c>
      <c r="AH168" s="62" t="b">
        <f t="shared" si="5"/>
        <v>0</v>
      </c>
    </row>
    <row r="169" spans="1:34" ht="42.75" customHeight="1" x14ac:dyDescent="0.2">
      <c r="A169" s="187"/>
      <c r="B169" s="521" t="s">
        <v>612</v>
      </c>
      <c r="C169" s="522"/>
      <c r="D169" s="525"/>
      <c r="E169" s="682"/>
      <c r="F169" s="682"/>
      <c r="G169" s="683"/>
      <c r="H169" s="684"/>
      <c r="I169" s="685"/>
      <c r="J169" s="685"/>
      <c r="K169" s="686"/>
      <c r="L169" s="367"/>
      <c r="M169" s="367"/>
      <c r="N169" s="367"/>
      <c r="O169" s="71"/>
      <c r="P169" s="222"/>
      <c r="Q169" s="689"/>
      <c r="R169" s="690"/>
      <c r="S169" s="690"/>
      <c r="T169" s="690"/>
      <c r="U169" s="690"/>
      <c r="V169" s="690"/>
      <c r="W169" s="690"/>
      <c r="X169" s="691"/>
      <c r="Y169" s="71"/>
      <c r="Z169" s="71" t="b">
        <f t="shared" si="6"/>
        <v>1</v>
      </c>
      <c r="AA169" s="71" t="b">
        <f t="shared" si="7"/>
        <v>0</v>
      </c>
      <c r="AB169" s="71" t="b">
        <f t="shared" si="4"/>
        <v>0</v>
      </c>
      <c r="AH169" s="62" t="b">
        <f t="shared" si="5"/>
        <v>0</v>
      </c>
    </row>
    <row r="170" spans="1:34" ht="42.75" customHeight="1" x14ac:dyDescent="0.2">
      <c r="A170" s="187"/>
      <c r="B170" s="521" t="s">
        <v>612</v>
      </c>
      <c r="C170" s="522"/>
      <c r="D170" s="525"/>
      <c r="E170" s="682"/>
      <c r="F170" s="682"/>
      <c r="G170" s="683"/>
      <c r="H170" s="684"/>
      <c r="I170" s="685"/>
      <c r="J170" s="685"/>
      <c r="K170" s="686"/>
      <c r="L170" s="367"/>
      <c r="M170" s="367"/>
      <c r="N170" s="367"/>
      <c r="O170" s="71"/>
      <c r="P170" s="222"/>
      <c r="Q170" s="689"/>
      <c r="R170" s="690"/>
      <c r="S170" s="690"/>
      <c r="T170" s="690"/>
      <c r="U170" s="690"/>
      <c r="V170" s="690"/>
      <c r="W170" s="690"/>
      <c r="X170" s="691"/>
      <c r="Y170" s="71"/>
      <c r="Z170" s="71" t="b">
        <f t="shared" si="6"/>
        <v>1</v>
      </c>
      <c r="AA170" s="71" t="b">
        <f t="shared" si="7"/>
        <v>0</v>
      </c>
      <c r="AB170" s="71" t="b">
        <f t="shared" si="4"/>
        <v>0</v>
      </c>
      <c r="AH170" s="62" t="b">
        <f t="shared" si="5"/>
        <v>0</v>
      </c>
    </row>
    <row r="171" spans="1:34" ht="42.75" customHeight="1" x14ac:dyDescent="0.2">
      <c r="A171" s="187"/>
      <c r="B171" s="521" t="s">
        <v>612</v>
      </c>
      <c r="C171" s="522"/>
      <c r="D171" s="525"/>
      <c r="E171" s="682"/>
      <c r="F171" s="682"/>
      <c r="G171" s="683"/>
      <c r="H171" s="684"/>
      <c r="I171" s="685"/>
      <c r="J171" s="685"/>
      <c r="K171" s="686"/>
      <c r="L171" s="367"/>
      <c r="M171" s="367"/>
      <c r="N171" s="367"/>
      <c r="O171" s="71"/>
      <c r="P171" s="222"/>
      <c r="Q171" s="689"/>
      <c r="R171" s="690"/>
      <c r="S171" s="690"/>
      <c r="T171" s="690"/>
      <c r="U171" s="690"/>
      <c r="V171" s="690"/>
      <c r="W171" s="690"/>
      <c r="X171" s="691"/>
      <c r="Y171" s="71"/>
      <c r="Z171" s="71" t="b">
        <f t="shared" si="6"/>
        <v>1</v>
      </c>
      <c r="AA171" s="71" t="b">
        <f t="shared" si="7"/>
        <v>0</v>
      </c>
      <c r="AB171" s="71" t="b">
        <f t="shared" si="4"/>
        <v>0</v>
      </c>
      <c r="AH171" s="62" t="b">
        <f t="shared" si="5"/>
        <v>0</v>
      </c>
    </row>
    <row r="172" spans="1:34" ht="42.75" customHeight="1" x14ac:dyDescent="0.2">
      <c r="A172" s="187"/>
      <c r="B172" s="521" t="s">
        <v>612</v>
      </c>
      <c r="C172" s="522"/>
      <c r="D172" s="525"/>
      <c r="E172" s="682"/>
      <c r="F172" s="682"/>
      <c r="G172" s="683"/>
      <c r="H172" s="684"/>
      <c r="I172" s="685"/>
      <c r="J172" s="685"/>
      <c r="K172" s="686"/>
      <c r="L172" s="367"/>
      <c r="M172" s="367"/>
      <c r="N172" s="367"/>
      <c r="O172" s="71"/>
      <c r="P172" s="222"/>
      <c r="Q172" s="689"/>
      <c r="R172" s="690"/>
      <c r="S172" s="690"/>
      <c r="T172" s="690"/>
      <c r="U172" s="690"/>
      <c r="V172" s="690"/>
      <c r="W172" s="690"/>
      <c r="X172" s="691"/>
      <c r="Y172" s="71"/>
      <c r="Z172" s="71" t="b">
        <f t="shared" si="6"/>
        <v>1</v>
      </c>
      <c r="AA172" s="71" t="b">
        <f t="shared" si="7"/>
        <v>0</v>
      </c>
      <c r="AB172" s="71" t="b">
        <f t="shared" si="4"/>
        <v>0</v>
      </c>
      <c r="AH172" s="62" t="b">
        <f t="shared" si="5"/>
        <v>0</v>
      </c>
    </row>
    <row r="173" spans="1:34" ht="42.75" customHeight="1" x14ac:dyDescent="0.2">
      <c r="A173" s="187"/>
      <c r="B173" s="521" t="s">
        <v>612</v>
      </c>
      <c r="C173" s="522"/>
      <c r="D173" s="525"/>
      <c r="E173" s="682"/>
      <c r="F173" s="682"/>
      <c r="G173" s="683"/>
      <c r="H173" s="684"/>
      <c r="I173" s="685"/>
      <c r="J173" s="685"/>
      <c r="K173" s="686"/>
      <c r="L173" s="367"/>
      <c r="M173" s="367"/>
      <c r="N173" s="367"/>
      <c r="O173" s="210"/>
      <c r="P173" s="222"/>
      <c r="Q173" s="689"/>
      <c r="R173" s="690"/>
      <c r="S173" s="690"/>
      <c r="T173" s="690"/>
      <c r="U173" s="690"/>
      <c r="V173" s="690"/>
      <c r="W173" s="690"/>
      <c r="X173" s="691"/>
      <c r="Y173" s="71"/>
      <c r="Z173" s="71" t="b">
        <f t="shared" si="6"/>
        <v>1</v>
      </c>
      <c r="AA173" s="71" t="b">
        <f t="shared" si="7"/>
        <v>0</v>
      </c>
      <c r="AB173" s="71" t="b">
        <f t="shared" si="4"/>
        <v>0</v>
      </c>
      <c r="AH173" s="62" t="b">
        <f t="shared" si="5"/>
        <v>0</v>
      </c>
    </row>
    <row r="174" spans="1:34" ht="42.75" customHeight="1" x14ac:dyDescent="0.2">
      <c r="A174" s="187"/>
      <c r="B174" s="521" t="s">
        <v>612</v>
      </c>
      <c r="C174" s="522"/>
      <c r="D174" s="525"/>
      <c r="E174" s="682"/>
      <c r="F174" s="682"/>
      <c r="G174" s="683"/>
      <c r="H174" s="684"/>
      <c r="I174" s="685"/>
      <c r="J174" s="685"/>
      <c r="K174" s="686"/>
      <c r="L174" s="367"/>
      <c r="M174" s="367"/>
      <c r="N174" s="367"/>
      <c r="O174" s="71"/>
      <c r="P174" s="222"/>
      <c r="Q174" s="689"/>
      <c r="R174" s="690"/>
      <c r="S174" s="690"/>
      <c r="T174" s="690"/>
      <c r="U174" s="690"/>
      <c r="V174" s="690"/>
      <c r="W174" s="690"/>
      <c r="X174" s="691"/>
      <c r="Y174" s="71"/>
      <c r="Z174" s="71" t="b">
        <f t="shared" si="6"/>
        <v>1</v>
      </c>
      <c r="AA174" s="71" t="b">
        <f t="shared" si="7"/>
        <v>0</v>
      </c>
      <c r="AB174" s="71" t="b">
        <f t="shared" si="4"/>
        <v>0</v>
      </c>
      <c r="AH174" s="62" t="b">
        <f t="shared" si="5"/>
        <v>0</v>
      </c>
    </row>
    <row r="175" spans="1:34" ht="42.75" customHeight="1" x14ac:dyDescent="0.2">
      <c r="A175" s="187"/>
      <c r="B175" s="521" t="s">
        <v>612</v>
      </c>
      <c r="C175" s="522"/>
      <c r="D175" s="525"/>
      <c r="E175" s="682"/>
      <c r="F175" s="682"/>
      <c r="G175" s="683"/>
      <c r="H175" s="684"/>
      <c r="I175" s="685"/>
      <c r="J175" s="685"/>
      <c r="K175" s="686"/>
      <c r="L175" s="367"/>
      <c r="M175" s="367"/>
      <c r="N175" s="367"/>
      <c r="O175" s="71"/>
      <c r="P175" s="222"/>
      <c r="Q175" s="689"/>
      <c r="R175" s="690"/>
      <c r="S175" s="690"/>
      <c r="T175" s="690"/>
      <c r="U175" s="690"/>
      <c r="V175" s="690"/>
      <c r="W175" s="690"/>
      <c r="X175" s="691"/>
      <c r="Y175" s="71"/>
      <c r="Z175" s="71" t="b">
        <f t="shared" si="6"/>
        <v>1</v>
      </c>
      <c r="AA175" s="71" t="b">
        <f t="shared" si="7"/>
        <v>0</v>
      </c>
      <c r="AB175" s="71" t="b">
        <f t="shared" si="4"/>
        <v>0</v>
      </c>
      <c r="AH175" s="62" t="b">
        <f t="shared" si="5"/>
        <v>0</v>
      </c>
    </row>
    <row r="176" spans="1:34" ht="42.75" customHeight="1" x14ac:dyDescent="0.2">
      <c r="A176" s="187"/>
      <c r="B176" s="521" t="s">
        <v>612</v>
      </c>
      <c r="C176" s="522"/>
      <c r="D176" s="525"/>
      <c r="E176" s="682"/>
      <c r="F176" s="682"/>
      <c r="G176" s="683"/>
      <c r="H176" s="684"/>
      <c r="I176" s="685"/>
      <c r="J176" s="685"/>
      <c r="K176" s="692"/>
      <c r="L176" s="367"/>
      <c r="M176" s="367"/>
      <c r="N176" s="367"/>
      <c r="O176" s="71"/>
      <c r="P176" s="222"/>
      <c r="Q176" s="689"/>
      <c r="R176" s="690"/>
      <c r="S176" s="690"/>
      <c r="T176" s="690"/>
      <c r="U176" s="690"/>
      <c r="V176" s="690"/>
      <c r="W176" s="690"/>
      <c r="X176" s="691"/>
      <c r="Y176" s="71"/>
      <c r="Z176" s="71" t="b">
        <f t="shared" si="6"/>
        <v>1</v>
      </c>
      <c r="AA176" s="71" t="b">
        <f t="shared" si="7"/>
        <v>0</v>
      </c>
      <c r="AB176" s="71" t="b">
        <f t="shared" si="4"/>
        <v>0</v>
      </c>
      <c r="AH176" s="62" t="b">
        <f t="shared" si="5"/>
        <v>0</v>
      </c>
    </row>
    <row r="177" spans="1:34" ht="42.75" customHeight="1" x14ac:dyDescent="0.2">
      <c r="A177" s="187"/>
      <c r="B177" s="521" t="s">
        <v>612</v>
      </c>
      <c r="C177" s="522"/>
      <c r="D177" s="525"/>
      <c r="E177" s="682"/>
      <c r="F177" s="682"/>
      <c r="G177" s="683"/>
      <c r="H177" s="684"/>
      <c r="I177" s="685"/>
      <c r="J177" s="685"/>
      <c r="K177" s="692"/>
      <c r="L177" s="367"/>
      <c r="M177" s="367"/>
      <c r="N177" s="367"/>
      <c r="O177" s="71"/>
      <c r="P177" s="222"/>
      <c r="Q177" s="689"/>
      <c r="R177" s="690"/>
      <c r="S177" s="690"/>
      <c r="T177" s="690"/>
      <c r="U177" s="690"/>
      <c r="V177" s="690"/>
      <c r="W177" s="690"/>
      <c r="X177" s="691"/>
      <c r="Y177" s="71"/>
      <c r="Z177" s="71" t="b">
        <f t="shared" si="6"/>
        <v>1</v>
      </c>
      <c r="AA177" s="71" t="b">
        <f t="shared" si="7"/>
        <v>0</v>
      </c>
      <c r="AB177" s="71" t="b">
        <f t="shared" si="4"/>
        <v>0</v>
      </c>
      <c r="AH177" s="62" t="b">
        <f t="shared" si="5"/>
        <v>0</v>
      </c>
    </row>
    <row r="178" spans="1:34" ht="42.75" customHeight="1" x14ac:dyDescent="0.2">
      <c r="A178" s="187"/>
      <c r="B178" s="521" t="s">
        <v>612</v>
      </c>
      <c r="C178" s="522"/>
      <c r="D178" s="525"/>
      <c r="E178" s="682"/>
      <c r="F178" s="682"/>
      <c r="G178" s="683"/>
      <c r="H178" s="684"/>
      <c r="I178" s="685"/>
      <c r="J178" s="685"/>
      <c r="K178" s="686"/>
      <c r="L178" s="367"/>
      <c r="M178" s="367"/>
      <c r="N178" s="367"/>
      <c r="O178" s="71"/>
      <c r="P178" s="222"/>
      <c r="Q178" s="689"/>
      <c r="R178" s="690"/>
      <c r="S178" s="690"/>
      <c r="T178" s="690"/>
      <c r="U178" s="690"/>
      <c r="V178" s="690"/>
      <c r="W178" s="690"/>
      <c r="X178" s="691"/>
      <c r="Y178" s="71"/>
      <c r="Z178" s="71" t="b">
        <f t="shared" si="6"/>
        <v>1</v>
      </c>
      <c r="AA178" s="71" t="b">
        <f t="shared" si="7"/>
        <v>0</v>
      </c>
      <c r="AB178" s="71" t="b">
        <f t="shared" si="4"/>
        <v>0</v>
      </c>
      <c r="AH178" s="62" t="b">
        <f t="shared" si="5"/>
        <v>0</v>
      </c>
    </row>
    <row r="179" spans="1:34" ht="42.75" customHeight="1" x14ac:dyDescent="0.2">
      <c r="A179" s="187"/>
      <c r="B179" s="521" t="s">
        <v>612</v>
      </c>
      <c r="C179" s="522"/>
      <c r="D179" s="525"/>
      <c r="E179" s="682"/>
      <c r="F179" s="682"/>
      <c r="G179" s="683"/>
      <c r="H179" s="684"/>
      <c r="I179" s="685"/>
      <c r="J179" s="685"/>
      <c r="K179" s="686"/>
      <c r="L179" s="367"/>
      <c r="M179" s="367"/>
      <c r="N179" s="367"/>
      <c r="O179" s="71"/>
      <c r="P179" s="222"/>
      <c r="Q179" s="689"/>
      <c r="R179" s="690"/>
      <c r="S179" s="690"/>
      <c r="T179" s="690"/>
      <c r="U179" s="690"/>
      <c r="V179" s="690"/>
      <c r="W179" s="690"/>
      <c r="X179" s="691"/>
      <c r="Y179" s="71"/>
      <c r="Z179" s="71" t="b">
        <f t="shared" si="6"/>
        <v>1</v>
      </c>
      <c r="AA179" s="71" t="b">
        <f t="shared" si="7"/>
        <v>0</v>
      </c>
      <c r="AB179" s="71" t="b">
        <f t="shared" si="4"/>
        <v>0</v>
      </c>
      <c r="AH179" s="62" t="b">
        <f t="shared" si="5"/>
        <v>0</v>
      </c>
    </row>
    <row r="180" spans="1:34" ht="42.75" customHeight="1" x14ac:dyDescent="0.2">
      <c r="A180" s="187"/>
      <c r="B180" s="521" t="s">
        <v>612</v>
      </c>
      <c r="C180" s="522"/>
      <c r="D180" s="525"/>
      <c r="E180" s="682"/>
      <c r="F180" s="682"/>
      <c r="G180" s="683"/>
      <c r="H180" s="684"/>
      <c r="I180" s="685"/>
      <c r="J180" s="685"/>
      <c r="K180" s="686"/>
      <c r="L180" s="367"/>
      <c r="M180" s="367"/>
      <c r="N180" s="367"/>
      <c r="O180" s="71"/>
      <c r="P180" s="222"/>
      <c r="Q180" s="689"/>
      <c r="R180" s="690"/>
      <c r="S180" s="690"/>
      <c r="T180" s="690"/>
      <c r="U180" s="690"/>
      <c r="V180" s="690"/>
      <c r="W180" s="690"/>
      <c r="X180" s="691"/>
      <c r="Y180" s="71"/>
      <c r="Z180" s="71" t="b">
        <f t="shared" si="6"/>
        <v>1</v>
      </c>
      <c r="AA180" s="71" t="b">
        <f t="shared" si="7"/>
        <v>0</v>
      </c>
      <c r="AB180" s="71" t="b">
        <f t="shared" si="4"/>
        <v>0</v>
      </c>
      <c r="AH180" s="62" t="b">
        <f t="shared" si="5"/>
        <v>0</v>
      </c>
    </row>
    <row r="181" spans="1:34" ht="42.75" customHeight="1" x14ac:dyDescent="0.2">
      <c r="A181" s="187"/>
      <c r="B181" s="521" t="s">
        <v>612</v>
      </c>
      <c r="C181" s="522"/>
      <c r="D181" s="525"/>
      <c r="E181" s="682"/>
      <c r="F181" s="682"/>
      <c r="G181" s="683"/>
      <c r="H181" s="684"/>
      <c r="I181" s="685"/>
      <c r="J181" s="685"/>
      <c r="K181" s="686"/>
      <c r="L181" s="367"/>
      <c r="M181" s="367"/>
      <c r="N181" s="367"/>
      <c r="O181" s="71"/>
      <c r="P181" s="222"/>
      <c r="Q181" s="689"/>
      <c r="R181" s="690"/>
      <c r="S181" s="690"/>
      <c r="T181" s="690"/>
      <c r="U181" s="690"/>
      <c r="V181" s="690"/>
      <c r="W181" s="690"/>
      <c r="X181" s="691"/>
      <c r="Y181" s="71"/>
      <c r="Z181" s="71" t="b">
        <f t="shared" si="6"/>
        <v>1</v>
      </c>
      <c r="AA181" s="71" t="b">
        <f t="shared" si="7"/>
        <v>0</v>
      </c>
      <c r="AB181" s="71" t="b">
        <f t="shared" si="4"/>
        <v>0</v>
      </c>
      <c r="AH181" s="62" t="b">
        <f t="shared" si="5"/>
        <v>0</v>
      </c>
    </row>
    <row r="182" spans="1:34" ht="42.75" customHeight="1" x14ac:dyDescent="0.2">
      <c r="A182" s="187"/>
      <c r="B182" s="521" t="s">
        <v>612</v>
      </c>
      <c r="C182" s="522"/>
      <c r="D182" s="525"/>
      <c r="E182" s="682"/>
      <c r="F182" s="682"/>
      <c r="G182" s="683"/>
      <c r="H182" s="684"/>
      <c r="I182" s="685"/>
      <c r="J182" s="685"/>
      <c r="K182" s="686"/>
      <c r="L182" s="367"/>
      <c r="M182" s="367"/>
      <c r="N182" s="367"/>
      <c r="O182" s="71"/>
      <c r="P182" s="222"/>
      <c r="Q182" s="689"/>
      <c r="R182" s="690"/>
      <c r="S182" s="690"/>
      <c r="T182" s="690"/>
      <c r="U182" s="690"/>
      <c r="V182" s="690"/>
      <c r="W182" s="690"/>
      <c r="X182" s="691"/>
      <c r="Y182" s="71"/>
      <c r="Z182" s="71" t="b">
        <f t="shared" si="6"/>
        <v>1</v>
      </c>
      <c r="AA182" s="71" t="b">
        <f t="shared" si="7"/>
        <v>0</v>
      </c>
      <c r="AB182" s="71" t="b">
        <f t="shared" si="4"/>
        <v>0</v>
      </c>
      <c r="AH182" s="62" t="b">
        <f t="shared" si="5"/>
        <v>0</v>
      </c>
    </row>
    <row r="183" spans="1:34" ht="42.75" customHeight="1" x14ac:dyDescent="0.2">
      <c r="A183" s="187"/>
      <c r="B183" s="521" t="s">
        <v>612</v>
      </c>
      <c r="C183" s="522"/>
      <c r="D183" s="525"/>
      <c r="E183" s="682"/>
      <c r="F183" s="682"/>
      <c r="G183" s="683"/>
      <c r="H183" s="684"/>
      <c r="I183" s="685"/>
      <c r="J183" s="685"/>
      <c r="K183" s="686"/>
      <c r="L183" s="367"/>
      <c r="M183" s="367"/>
      <c r="N183" s="367"/>
      <c r="O183" s="210"/>
      <c r="P183" s="222"/>
      <c r="Q183" s="689"/>
      <c r="R183" s="690"/>
      <c r="S183" s="690"/>
      <c r="T183" s="690"/>
      <c r="U183" s="690"/>
      <c r="V183" s="690"/>
      <c r="W183" s="690"/>
      <c r="X183" s="691"/>
      <c r="Y183" s="71"/>
      <c r="Z183" s="71" t="b">
        <f t="shared" si="6"/>
        <v>1</v>
      </c>
      <c r="AA183" s="71" t="b">
        <f t="shared" si="7"/>
        <v>0</v>
      </c>
      <c r="AB183" s="71" t="b">
        <f t="shared" si="4"/>
        <v>0</v>
      </c>
      <c r="AH183" s="62" t="b">
        <f t="shared" si="5"/>
        <v>0</v>
      </c>
    </row>
    <row r="184" spans="1:34" ht="42.75" customHeight="1" x14ac:dyDescent="0.2">
      <c r="A184" s="187"/>
      <c r="B184" s="521" t="s">
        <v>612</v>
      </c>
      <c r="C184" s="522"/>
      <c r="D184" s="525"/>
      <c r="E184" s="682"/>
      <c r="F184" s="682"/>
      <c r="G184" s="683"/>
      <c r="H184" s="684"/>
      <c r="I184" s="685"/>
      <c r="J184" s="685"/>
      <c r="K184" s="686"/>
      <c r="L184" s="367"/>
      <c r="M184" s="367"/>
      <c r="N184" s="367"/>
      <c r="O184" s="71"/>
      <c r="P184" s="222"/>
      <c r="Q184" s="689"/>
      <c r="R184" s="690"/>
      <c r="S184" s="690"/>
      <c r="T184" s="690"/>
      <c r="U184" s="690"/>
      <c r="V184" s="690"/>
      <c r="W184" s="690"/>
      <c r="X184" s="691"/>
      <c r="Y184" s="71"/>
      <c r="Z184" s="71" t="b">
        <f t="shared" si="6"/>
        <v>1</v>
      </c>
      <c r="AA184" s="71" t="b">
        <f t="shared" si="7"/>
        <v>0</v>
      </c>
      <c r="AB184" s="71" t="b">
        <f t="shared" si="4"/>
        <v>0</v>
      </c>
      <c r="AH184" s="62" t="b">
        <f t="shared" si="5"/>
        <v>0</v>
      </c>
    </row>
    <row r="185" spans="1:34" ht="42.75" customHeight="1" x14ac:dyDescent="0.2">
      <c r="A185" s="187"/>
      <c r="B185" s="521" t="s">
        <v>612</v>
      </c>
      <c r="C185" s="522"/>
      <c r="D185" s="525"/>
      <c r="E185" s="682"/>
      <c r="F185" s="682"/>
      <c r="G185" s="683"/>
      <c r="H185" s="684"/>
      <c r="I185" s="685"/>
      <c r="J185" s="685"/>
      <c r="K185" s="686"/>
      <c r="L185" s="367"/>
      <c r="M185" s="367"/>
      <c r="N185" s="367"/>
      <c r="O185" s="71"/>
      <c r="P185" s="222"/>
      <c r="Q185" s="689"/>
      <c r="R185" s="690"/>
      <c r="S185" s="690"/>
      <c r="T185" s="690"/>
      <c r="U185" s="690"/>
      <c r="V185" s="690"/>
      <c r="W185" s="690"/>
      <c r="X185" s="691"/>
      <c r="Y185" s="71"/>
      <c r="Z185" s="71" t="b">
        <f t="shared" si="6"/>
        <v>1</v>
      </c>
      <c r="AA185" s="71" t="b">
        <f t="shared" si="7"/>
        <v>0</v>
      </c>
      <c r="AB185" s="71" t="b">
        <f t="shared" si="4"/>
        <v>0</v>
      </c>
      <c r="AH185" s="62" t="b">
        <f t="shared" si="5"/>
        <v>0</v>
      </c>
    </row>
    <row r="186" spans="1:34" ht="42.75" customHeight="1" x14ac:dyDescent="0.2">
      <c r="A186" s="187"/>
      <c r="B186" s="521" t="s">
        <v>612</v>
      </c>
      <c r="C186" s="522"/>
      <c r="D186" s="525"/>
      <c r="E186" s="682"/>
      <c r="F186" s="682"/>
      <c r="G186" s="683"/>
      <c r="H186" s="684"/>
      <c r="I186" s="685"/>
      <c r="J186" s="685"/>
      <c r="K186" s="692"/>
      <c r="L186" s="367"/>
      <c r="M186" s="367"/>
      <c r="N186" s="367"/>
      <c r="O186" s="71"/>
      <c r="P186" s="222"/>
      <c r="Q186" s="689"/>
      <c r="R186" s="690"/>
      <c r="S186" s="690"/>
      <c r="T186" s="690"/>
      <c r="U186" s="690"/>
      <c r="V186" s="690"/>
      <c r="W186" s="690"/>
      <c r="X186" s="691"/>
      <c r="Y186" s="71"/>
      <c r="Z186" s="71" t="b">
        <f t="shared" si="6"/>
        <v>1</v>
      </c>
      <c r="AA186" s="71" t="b">
        <f t="shared" si="7"/>
        <v>0</v>
      </c>
      <c r="AB186" s="71" t="b">
        <f t="shared" si="4"/>
        <v>0</v>
      </c>
      <c r="AH186" s="62" t="b">
        <f t="shared" si="5"/>
        <v>0</v>
      </c>
    </row>
    <row r="187" spans="1:34" ht="42.75" customHeight="1" x14ac:dyDescent="0.2">
      <c r="A187" s="187"/>
      <c r="B187" s="521" t="s">
        <v>612</v>
      </c>
      <c r="C187" s="522"/>
      <c r="D187" s="525"/>
      <c r="E187" s="682"/>
      <c r="F187" s="682"/>
      <c r="G187" s="683"/>
      <c r="H187" s="684"/>
      <c r="I187" s="685"/>
      <c r="J187" s="685"/>
      <c r="K187" s="692"/>
      <c r="L187" s="367"/>
      <c r="M187" s="367"/>
      <c r="N187" s="367"/>
      <c r="O187" s="71"/>
      <c r="P187" s="222"/>
      <c r="Q187" s="689"/>
      <c r="R187" s="690"/>
      <c r="S187" s="690"/>
      <c r="T187" s="690"/>
      <c r="U187" s="690"/>
      <c r="V187" s="690"/>
      <c r="W187" s="690"/>
      <c r="X187" s="691"/>
      <c r="Y187" s="71"/>
      <c r="Z187" s="71" t="b">
        <f t="shared" si="6"/>
        <v>1</v>
      </c>
      <c r="AA187" s="71" t="b">
        <f t="shared" si="7"/>
        <v>0</v>
      </c>
      <c r="AB187" s="71" t="b">
        <f t="shared" si="4"/>
        <v>0</v>
      </c>
      <c r="AH187" s="62" t="b">
        <f t="shared" si="5"/>
        <v>0</v>
      </c>
    </row>
    <row r="188" spans="1:34" ht="42.75" customHeight="1" x14ac:dyDescent="0.2">
      <c r="A188" s="187"/>
      <c r="B188" s="521" t="s">
        <v>612</v>
      </c>
      <c r="C188" s="522"/>
      <c r="D188" s="525"/>
      <c r="E188" s="682"/>
      <c r="F188" s="682"/>
      <c r="G188" s="683"/>
      <c r="H188" s="684"/>
      <c r="I188" s="685"/>
      <c r="J188" s="685"/>
      <c r="K188" s="686"/>
      <c r="L188" s="367"/>
      <c r="M188" s="367"/>
      <c r="N188" s="367"/>
      <c r="O188" s="71"/>
      <c r="P188" s="222"/>
      <c r="Q188" s="689"/>
      <c r="R188" s="690"/>
      <c r="S188" s="690"/>
      <c r="T188" s="690"/>
      <c r="U188" s="690"/>
      <c r="V188" s="690"/>
      <c r="W188" s="690"/>
      <c r="X188" s="691"/>
      <c r="Y188" s="71"/>
      <c r="Z188" s="71" t="b">
        <f t="shared" si="6"/>
        <v>1</v>
      </c>
      <c r="AA188" s="71" t="b">
        <f t="shared" si="7"/>
        <v>0</v>
      </c>
      <c r="AB188" s="71" t="b">
        <f t="shared" si="4"/>
        <v>0</v>
      </c>
      <c r="AH188" s="62" t="b">
        <f t="shared" si="5"/>
        <v>0</v>
      </c>
    </row>
    <row r="189" spans="1:34" ht="42.75" customHeight="1" x14ac:dyDescent="0.2">
      <c r="A189" s="187"/>
      <c r="B189" s="521" t="s">
        <v>612</v>
      </c>
      <c r="C189" s="522"/>
      <c r="D189" s="525"/>
      <c r="E189" s="682"/>
      <c r="F189" s="682"/>
      <c r="G189" s="683"/>
      <c r="H189" s="684"/>
      <c r="I189" s="685"/>
      <c r="J189" s="685"/>
      <c r="K189" s="686"/>
      <c r="L189" s="367"/>
      <c r="M189" s="367"/>
      <c r="N189" s="367"/>
      <c r="O189" s="71"/>
      <c r="P189" s="222"/>
      <c r="Q189" s="689"/>
      <c r="R189" s="690"/>
      <c r="S189" s="690"/>
      <c r="T189" s="690"/>
      <c r="U189" s="690"/>
      <c r="V189" s="690"/>
      <c r="W189" s="690"/>
      <c r="X189" s="691"/>
      <c r="Y189" s="71"/>
      <c r="Z189" s="71" t="b">
        <f t="shared" si="6"/>
        <v>1</v>
      </c>
      <c r="AA189" s="71" t="b">
        <f t="shared" si="7"/>
        <v>0</v>
      </c>
      <c r="AB189" s="71" t="b">
        <f t="shared" si="4"/>
        <v>0</v>
      </c>
      <c r="AH189" s="62" t="b">
        <f t="shared" si="5"/>
        <v>0</v>
      </c>
    </row>
    <row r="190" spans="1:34" ht="42.75" customHeight="1" x14ac:dyDescent="0.2">
      <c r="A190" s="187"/>
      <c r="B190" s="521" t="s">
        <v>612</v>
      </c>
      <c r="C190" s="522"/>
      <c r="D190" s="525"/>
      <c r="E190" s="682"/>
      <c r="F190" s="682"/>
      <c r="G190" s="683"/>
      <c r="H190" s="684"/>
      <c r="I190" s="685"/>
      <c r="J190" s="685"/>
      <c r="K190" s="686"/>
      <c r="L190" s="367"/>
      <c r="M190" s="367"/>
      <c r="N190" s="367"/>
      <c r="O190" s="71"/>
      <c r="P190" s="222"/>
      <c r="Q190" s="689"/>
      <c r="R190" s="690"/>
      <c r="S190" s="690"/>
      <c r="T190" s="690"/>
      <c r="U190" s="690"/>
      <c r="V190" s="690"/>
      <c r="W190" s="690"/>
      <c r="X190" s="691"/>
      <c r="Y190" s="71"/>
      <c r="Z190" s="71" t="b">
        <f t="shared" si="6"/>
        <v>1</v>
      </c>
      <c r="AA190" s="71" t="b">
        <f t="shared" si="7"/>
        <v>0</v>
      </c>
      <c r="AB190" s="71" t="b">
        <f t="shared" si="4"/>
        <v>0</v>
      </c>
      <c r="AH190" s="62" t="b">
        <f t="shared" si="5"/>
        <v>0</v>
      </c>
    </row>
    <row r="191" spans="1:34" ht="42.75" customHeight="1" x14ac:dyDescent="0.2">
      <c r="A191" s="187"/>
      <c r="B191" s="521" t="s">
        <v>612</v>
      </c>
      <c r="C191" s="522"/>
      <c r="D191" s="525"/>
      <c r="E191" s="682"/>
      <c r="F191" s="682"/>
      <c r="G191" s="683"/>
      <c r="H191" s="684"/>
      <c r="I191" s="685"/>
      <c r="J191" s="685"/>
      <c r="K191" s="686"/>
      <c r="L191" s="367"/>
      <c r="M191" s="367"/>
      <c r="N191" s="367"/>
      <c r="O191" s="71"/>
      <c r="P191" s="222"/>
      <c r="Q191" s="689"/>
      <c r="R191" s="690"/>
      <c r="S191" s="690"/>
      <c r="T191" s="690"/>
      <c r="U191" s="690"/>
      <c r="V191" s="690"/>
      <c r="W191" s="690"/>
      <c r="X191" s="691"/>
      <c r="Y191" s="71"/>
      <c r="Z191" s="71" t="b">
        <f t="shared" si="6"/>
        <v>1</v>
      </c>
      <c r="AA191" s="71" t="b">
        <f t="shared" si="7"/>
        <v>0</v>
      </c>
      <c r="AB191" s="71" t="b">
        <f t="shared" si="4"/>
        <v>0</v>
      </c>
      <c r="AH191" s="62" t="b">
        <f t="shared" si="5"/>
        <v>0</v>
      </c>
    </row>
    <row r="192" spans="1:34" ht="18.75" customHeight="1" x14ac:dyDescent="0.2">
      <c r="A192" s="189">
        <v>1</v>
      </c>
      <c r="AA192" s="71"/>
      <c r="AB192" s="71"/>
      <c r="AH192" s="62"/>
    </row>
    <row r="193" spans="1:46" ht="54.75" customHeight="1" x14ac:dyDescent="0.2">
      <c r="A193" s="187">
        <v>1</v>
      </c>
      <c r="B193" s="45"/>
      <c r="D193" s="34"/>
      <c r="E193" s="34"/>
      <c r="F193" s="34"/>
      <c r="G193" s="34"/>
      <c r="H193" s="34"/>
      <c r="I193" s="34"/>
      <c r="J193" s="34"/>
      <c r="L193" s="116" t="s">
        <v>714</v>
      </c>
      <c r="M193" s="116" t="s">
        <v>714</v>
      </c>
      <c r="N193" s="116" t="s">
        <v>714</v>
      </c>
      <c r="P193" s="34"/>
      <c r="Q193" s="34"/>
      <c r="R193" s="34"/>
      <c r="S193" s="34"/>
      <c r="T193" s="34"/>
      <c r="U193" s="34"/>
      <c r="V193" s="34"/>
      <c r="W193" s="65"/>
      <c r="X193" s="66"/>
      <c r="Y193" s="34"/>
      <c r="Z193" s="34"/>
      <c r="AA193" s="71"/>
      <c r="AB193" s="71"/>
      <c r="AH193" s="62"/>
    </row>
    <row r="194" spans="1:46" ht="27" customHeight="1" x14ac:dyDescent="0.2">
      <c r="A194" s="187">
        <v>1</v>
      </c>
      <c r="B194" s="713"/>
      <c r="C194" s="714"/>
      <c r="F194" s="34"/>
      <c r="G194" s="73"/>
      <c r="H194" s="34"/>
      <c r="I194" s="34"/>
      <c r="J194" s="34"/>
      <c r="K194" s="115"/>
      <c r="L194" s="91">
        <f>SUM(L167:L191)</f>
        <v>0</v>
      </c>
      <c r="M194" s="91">
        <f>SUM(M167:M191)</f>
        <v>0</v>
      </c>
      <c r="N194" s="91">
        <f>SUM(N167:N191)</f>
        <v>0</v>
      </c>
      <c r="P194" s="143" t="str">
        <f>IF(UtvarderingsVal="Alt3","","Total erhållen poängsumma:")</f>
        <v>Total erhållen poängsumma:</v>
      </c>
      <c r="Q194" s="76">
        <f>IF(UtvarderingsVal="Alt3","",SUMIF(P167:P191,"Ja",L167:L191))</f>
        <v>0</v>
      </c>
      <c r="R194" s="715"/>
      <c r="S194" s="714"/>
      <c r="T194" s="634" t="str">
        <f>IF(UtvarderingsVal="Alt2","","Totalt erhållet prisavdrag:")</f>
        <v>Totalt erhållet prisavdrag:</v>
      </c>
      <c r="U194" s="752"/>
      <c r="V194" s="753">
        <f>IF(UtvarderingsVal="Alt2","",SUMIF(P167:P191,"Ja",M167:N191))</f>
        <v>0</v>
      </c>
      <c r="W194" s="754"/>
      <c r="X194" s="271"/>
      <c r="Y194" s="66"/>
      <c r="Z194" s="71"/>
      <c r="AA194" s="71"/>
      <c r="AB194" s="71"/>
      <c r="AH194" s="62"/>
    </row>
    <row r="195" spans="1:46" ht="14.25" x14ac:dyDescent="0.2">
      <c r="A195" s="187"/>
      <c r="B195" s="34"/>
      <c r="C195" s="34"/>
      <c r="D195" s="34"/>
      <c r="E195" s="34"/>
      <c r="F195" s="34"/>
      <c r="G195" s="34"/>
      <c r="H195" s="34"/>
      <c r="I195" s="34"/>
      <c r="J195" s="34"/>
      <c r="M195" s="767"/>
      <c r="N195" s="767"/>
      <c r="P195" s="34"/>
      <c r="Q195" s="34"/>
      <c r="R195" s="34"/>
      <c r="S195" s="34"/>
      <c r="T195" s="34"/>
      <c r="U195" s="34"/>
      <c r="V195" s="34"/>
      <c r="W195" s="34"/>
      <c r="X195" s="65"/>
      <c r="Y195" s="66"/>
      <c r="Z195" s="34"/>
      <c r="AA195" s="71"/>
      <c r="AB195" s="71"/>
      <c r="AH195" s="62"/>
    </row>
    <row r="196" spans="1:46" ht="21" customHeight="1" x14ac:dyDescent="0.2">
      <c r="C196" s="92"/>
      <c r="D196" s="92"/>
      <c r="E196" s="90"/>
      <c r="F196" s="90"/>
      <c r="G196" s="90"/>
      <c r="H196" s="90"/>
      <c r="I196" s="93"/>
      <c r="J196" s="7"/>
      <c r="P196" s="50"/>
      <c r="R196" s="7"/>
      <c r="S196" s="7"/>
      <c r="T196" s="45"/>
      <c r="U196" s="7"/>
      <c r="V196" s="52"/>
      <c r="W196" s="51"/>
      <c r="X196" s="34"/>
      <c r="Y196" s="34"/>
      <c r="Z196" s="34"/>
      <c r="AA196" s="71"/>
      <c r="AB196" s="71"/>
      <c r="AH196" s="62"/>
      <c r="AI196" s="55"/>
      <c r="AJ196" s="55"/>
      <c r="AK196" s="55"/>
      <c r="AL196" s="55"/>
      <c r="AM196" s="55"/>
      <c r="AN196" s="55"/>
      <c r="AO196" s="55"/>
      <c r="AP196" s="55"/>
      <c r="AQ196" s="55"/>
      <c r="AR196" s="55"/>
      <c r="AS196" s="55"/>
      <c r="AT196" s="55"/>
    </row>
    <row r="197" spans="1:46" ht="7.5" customHeight="1" x14ac:dyDescent="0.2">
      <c r="B197" s="92"/>
      <c r="C197" s="92"/>
      <c r="D197" s="92"/>
      <c r="E197" s="54"/>
      <c r="F197" s="54"/>
      <c r="G197" s="54"/>
      <c r="H197" s="54"/>
      <c r="J197" s="7"/>
      <c r="P197" s="50"/>
      <c r="R197" s="7"/>
      <c r="S197" s="7"/>
      <c r="T197" s="45"/>
      <c r="U197" s="7"/>
      <c r="V197" s="52"/>
      <c r="W197" s="51"/>
      <c r="X197" s="34"/>
      <c r="Y197" s="34"/>
      <c r="Z197" s="34"/>
      <c r="AA197" s="71"/>
      <c r="AB197" s="71"/>
      <c r="AH197" s="62"/>
      <c r="AI197" s="55"/>
      <c r="AJ197" s="55"/>
      <c r="AK197" s="55"/>
      <c r="AL197" s="55"/>
      <c r="AM197" s="55"/>
      <c r="AN197" s="55"/>
      <c r="AO197" s="55"/>
      <c r="AP197" s="55"/>
      <c r="AQ197" s="55"/>
      <c r="AR197" s="55"/>
      <c r="AS197" s="55"/>
      <c r="AT197" s="55"/>
    </row>
    <row r="198" spans="1:46" ht="16.5" customHeight="1" x14ac:dyDescent="0.2">
      <c r="A198" s="189" t="s">
        <v>143</v>
      </c>
      <c r="J198" s="7"/>
      <c r="L198" s="82"/>
      <c r="M198" s="82"/>
      <c r="N198" s="82"/>
      <c r="P198" s="60"/>
      <c r="R198" s="60"/>
      <c r="S198" s="10"/>
      <c r="T198" s="10"/>
      <c r="U198" s="10"/>
      <c r="V198" s="10"/>
      <c r="W198" s="33"/>
      <c r="Y198" s="33"/>
      <c r="Z198" s="33"/>
      <c r="AD198" s="10"/>
      <c r="AE198" s="34"/>
      <c r="AH198" s="55"/>
      <c r="AI198" s="55"/>
      <c r="AJ198" s="55"/>
      <c r="AK198" s="55"/>
      <c r="AL198" s="55"/>
      <c r="AM198" s="55"/>
      <c r="AN198" s="55"/>
      <c r="AO198" s="55"/>
      <c r="AP198" s="55"/>
      <c r="AQ198" s="55"/>
      <c r="AR198" s="55"/>
      <c r="AS198" s="55"/>
      <c r="AT198" s="55"/>
    </row>
    <row r="199" spans="1:46" ht="9" customHeight="1" x14ac:dyDescent="0.2">
      <c r="J199" s="7"/>
      <c r="L199" s="82"/>
      <c r="M199" s="82"/>
      <c r="N199" s="82"/>
      <c r="P199" s="60"/>
      <c r="R199" s="60"/>
      <c r="S199" s="10"/>
      <c r="T199" s="10"/>
      <c r="U199" s="10"/>
      <c r="V199" s="10"/>
      <c r="W199" s="33"/>
      <c r="Y199" s="33"/>
      <c r="Z199" s="33"/>
      <c r="AD199" s="10"/>
      <c r="AE199" s="34"/>
      <c r="AH199" s="55"/>
      <c r="AI199" s="55"/>
      <c r="AJ199" s="55"/>
      <c r="AK199" s="55"/>
      <c r="AL199" s="55"/>
      <c r="AM199" s="55"/>
      <c r="AN199" s="55"/>
      <c r="AO199" s="55"/>
      <c r="AP199" s="55"/>
      <c r="AQ199" s="55"/>
      <c r="AR199" s="55"/>
      <c r="AS199" s="55"/>
      <c r="AT199" s="55"/>
    </row>
    <row r="200" spans="1:46" ht="23.25" customHeight="1" collapsed="1" x14ac:dyDescent="0.2">
      <c r="A200" s="189" t="s">
        <v>144</v>
      </c>
      <c r="B200" s="144" t="s">
        <v>730</v>
      </c>
      <c r="C200" s="145"/>
      <c r="D200" s="145"/>
      <c r="E200" s="145"/>
      <c r="F200" s="146"/>
      <c r="G200" s="145"/>
      <c r="H200" s="145"/>
      <c r="I200" s="145"/>
      <c r="J200" s="147"/>
      <c r="K200" s="145"/>
      <c r="L200" s="148"/>
      <c r="M200" s="148"/>
      <c r="N200" s="149"/>
      <c r="P200" s="60"/>
      <c r="R200" s="60"/>
      <c r="S200" s="10"/>
      <c r="T200" s="10"/>
      <c r="U200" s="10"/>
      <c r="V200" s="10"/>
      <c r="W200" s="33"/>
      <c r="Y200" s="33"/>
      <c r="Z200" s="33"/>
      <c r="AD200" s="10"/>
      <c r="AE200" s="34"/>
      <c r="AH200" s="55"/>
      <c r="AI200" s="55"/>
      <c r="AJ200" s="55"/>
      <c r="AK200" s="55"/>
      <c r="AL200" s="55"/>
      <c r="AM200" s="55"/>
      <c r="AN200" s="55"/>
      <c r="AO200" s="55"/>
      <c r="AP200" s="55"/>
      <c r="AQ200" s="55"/>
      <c r="AR200" s="55"/>
      <c r="AS200" s="55"/>
      <c r="AT200" s="55"/>
    </row>
    <row r="201" spans="1:46" ht="9.75" customHeight="1" x14ac:dyDescent="0.2">
      <c r="A201" s="189" t="s">
        <v>144</v>
      </c>
      <c r="B201" s="150"/>
      <c r="J201" s="7"/>
      <c r="L201" s="82"/>
      <c r="M201" s="82"/>
      <c r="N201" s="151"/>
      <c r="P201" s="60"/>
      <c r="R201" s="60"/>
      <c r="S201" s="10"/>
      <c r="T201" s="10"/>
      <c r="U201" s="10"/>
      <c r="V201" s="10"/>
      <c r="W201" s="33"/>
      <c r="Y201" s="33"/>
      <c r="Z201" s="33"/>
      <c r="AD201" s="10"/>
      <c r="AE201" s="34"/>
      <c r="AH201" s="55"/>
      <c r="AI201" s="55"/>
      <c r="AJ201" s="55"/>
      <c r="AK201" s="55"/>
      <c r="AL201" s="55"/>
      <c r="AM201" s="55"/>
      <c r="AN201" s="55"/>
      <c r="AO201" s="55"/>
      <c r="AP201" s="55"/>
      <c r="AQ201" s="55"/>
      <c r="AR201" s="55"/>
      <c r="AS201" s="55"/>
      <c r="AT201" s="55"/>
    </row>
    <row r="202" spans="1:46" ht="20.25" customHeight="1" x14ac:dyDescent="0.2">
      <c r="A202" s="189" t="s">
        <v>144</v>
      </c>
      <c r="B202" s="769" t="s">
        <v>116</v>
      </c>
      <c r="C202" s="770"/>
      <c r="D202" s="770"/>
      <c r="E202" s="770"/>
      <c r="F202" s="770"/>
      <c r="G202" s="770"/>
      <c r="H202" s="770"/>
      <c r="I202" s="770"/>
      <c r="J202" s="770"/>
      <c r="K202" s="770"/>
      <c r="L202" s="770"/>
      <c r="M202" s="770"/>
      <c r="N202" s="771"/>
      <c r="P202" s="69"/>
      <c r="Q202" s="70"/>
      <c r="R202" s="68"/>
      <c r="S202" s="768"/>
      <c r="T202" s="768"/>
      <c r="U202" s="768"/>
      <c r="V202" s="768"/>
      <c r="W202" s="33"/>
      <c r="AD202" s="10"/>
      <c r="AE202" s="272"/>
      <c r="AH202" s="55"/>
      <c r="AI202" s="55"/>
      <c r="AJ202" s="55"/>
      <c r="AK202" s="55"/>
      <c r="AL202" s="55"/>
      <c r="AM202" s="55"/>
      <c r="AN202" s="55"/>
      <c r="AO202" s="55"/>
      <c r="AP202" s="55"/>
      <c r="AQ202" s="55"/>
      <c r="AR202" s="55"/>
      <c r="AS202" s="55"/>
      <c r="AT202" s="55"/>
    </row>
    <row r="203" spans="1:46" ht="19.5" customHeight="1" x14ac:dyDescent="0.2">
      <c r="A203" s="189" t="s">
        <v>144</v>
      </c>
      <c r="B203" s="772"/>
      <c r="C203" s="773"/>
      <c r="D203" s="773"/>
      <c r="E203" s="773"/>
      <c r="F203" s="773"/>
      <c r="G203" s="773"/>
      <c r="H203" s="773"/>
      <c r="I203" s="773"/>
      <c r="J203" s="773"/>
      <c r="K203" s="773"/>
      <c r="L203" s="773"/>
      <c r="M203" s="773"/>
      <c r="N203" s="774"/>
      <c r="P203" s="60"/>
      <c r="U203" s="622"/>
      <c r="V203" s="622"/>
      <c r="W203" s="33"/>
      <c r="AD203" s="10"/>
      <c r="AH203" s="55"/>
      <c r="AI203" s="55"/>
      <c r="AJ203" s="55"/>
      <c r="AK203" s="55"/>
      <c r="AL203" s="55"/>
      <c r="AM203" s="55"/>
      <c r="AN203" s="55"/>
      <c r="AO203" s="55"/>
      <c r="AP203" s="55"/>
      <c r="AQ203" s="55"/>
      <c r="AR203" s="55"/>
      <c r="AS203" s="55"/>
      <c r="AT203" s="55"/>
    </row>
    <row r="204" spans="1:46" ht="18" customHeight="1" x14ac:dyDescent="0.2">
      <c r="A204" s="189" t="s">
        <v>144</v>
      </c>
      <c r="B204" s="775"/>
      <c r="C204" s="776"/>
      <c r="D204" s="776"/>
      <c r="E204" s="776"/>
      <c r="F204" s="776"/>
      <c r="G204" s="776"/>
      <c r="H204" s="776"/>
      <c r="I204" s="776"/>
      <c r="J204" s="776"/>
      <c r="K204" s="776"/>
      <c r="L204" s="776"/>
      <c r="M204" s="776"/>
      <c r="N204" s="777"/>
      <c r="P204" s="69"/>
      <c r="Q204" s="70"/>
      <c r="R204" s="68"/>
      <c r="S204" s="768"/>
      <c r="T204" s="768"/>
      <c r="U204" s="768"/>
      <c r="V204" s="768"/>
      <c r="W204" s="10"/>
      <c r="AD204" s="10"/>
      <c r="AE204" s="54"/>
      <c r="AH204" s="55"/>
      <c r="AI204" s="55"/>
      <c r="AJ204" s="55"/>
      <c r="AK204" s="55"/>
      <c r="AL204" s="55"/>
      <c r="AM204" s="55"/>
      <c r="AN204" s="55"/>
      <c r="AO204" s="55"/>
      <c r="AP204" s="55"/>
      <c r="AQ204" s="55"/>
      <c r="AR204" s="55"/>
      <c r="AS204" s="55"/>
      <c r="AT204" s="55"/>
    </row>
    <row r="205" spans="1:46" ht="19.5" customHeight="1" x14ac:dyDescent="0.2">
      <c r="A205" s="189" t="s">
        <v>144</v>
      </c>
      <c r="B205" s="775"/>
      <c r="C205" s="776"/>
      <c r="D205" s="776"/>
      <c r="E205" s="776"/>
      <c r="F205" s="776"/>
      <c r="G205" s="776"/>
      <c r="H205" s="776"/>
      <c r="I205" s="776"/>
      <c r="J205" s="776"/>
      <c r="K205" s="776"/>
      <c r="L205" s="776"/>
      <c r="M205" s="776"/>
      <c r="N205" s="777"/>
      <c r="P205" s="60"/>
      <c r="R205" s="60"/>
      <c r="S205" s="716"/>
      <c r="T205" s="716"/>
      <c r="U205" s="716"/>
      <c r="V205" s="716"/>
      <c r="W205" s="54"/>
      <c r="AD205" s="54"/>
      <c r="AE205" s="54"/>
      <c r="AH205" s="55"/>
      <c r="AI205" s="55"/>
      <c r="AJ205" s="55"/>
      <c r="AK205" s="55"/>
      <c r="AL205" s="55"/>
      <c r="AM205" s="55"/>
      <c r="AN205" s="55"/>
      <c r="AO205" s="55"/>
      <c r="AP205" s="55"/>
      <c r="AQ205" s="55"/>
      <c r="AR205" s="55"/>
      <c r="AS205" s="55"/>
      <c r="AT205" s="55"/>
    </row>
    <row r="206" spans="1:46" ht="12.75" customHeight="1" x14ac:dyDescent="0.2">
      <c r="A206" s="189" t="s">
        <v>144</v>
      </c>
      <c r="B206" s="775"/>
      <c r="C206" s="776"/>
      <c r="D206" s="776"/>
      <c r="E206" s="776"/>
      <c r="F206" s="776"/>
      <c r="G206" s="776"/>
      <c r="H206" s="776"/>
      <c r="I206" s="776"/>
      <c r="J206" s="776"/>
      <c r="K206" s="776"/>
      <c r="L206" s="776"/>
      <c r="M206" s="776"/>
      <c r="N206" s="777"/>
      <c r="P206" s="69"/>
      <c r="Q206" s="70"/>
      <c r="R206" s="781"/>
      <c r="S206" s="781"/>
      <c r="T206" s="781"/>
      <c r="AH206" s="55"/>
      <c r="AI206" s="55"/>
      <c r="AJ206" s="55"/>
      <c r="AK206" s="55"/>
      <c r="AL206" s="55"/>
      <c r="AM206" s="55"/>
      <c r="AN206" s="55"/>
      <c r="AO206" s="55"/>
      <c r="AP206" s="55"/>
      <c r="AQ206" s="55"/>
      <c r="AR206" s="55"/>
      <c r="AS206" s="55"/>
      <c r="AT206" s="55"/>
    </row>
    <row r="207" spans="1:46" ht="15.75" customHeight="1" x14ac:dyDescent="0.2">
      <c r="A207" s="189" t="s">
        <v>144</v>
      </c>
      <c r="B207" s="775"/>
      <c r="C207" s="776"/>
      <c r="D207" s="776"/>
      <c r="E207" s="776"/>
      <c r="F207" s="776"/>
      <c r="G207" s="776"/>
      <c r="H207" s="776"/>
      <c r="I207" s="776"/>
      <c r="J207" s="776"/>
      <c r="K207" s="776"/>
      <c r="L207" s="776"/>
      <c r="M207" s="776"/>
      <c r="N207" s="777"/>
      <c r="P207" s="60"/>
      <c r="R207" s="781"/>
      <c r="S207" s="781"/>
      <c r="T207" s="781"/>
      <c r="AH207" s="55"/>
      <c r="AI207" s="55"/>
      <c r="AJ207" s="55"/>
      <c r="AK207" s="55"/>
      <c r="AL207" s="55"/>
      <c r="AM207" s="55"/>
      <c r="AN207" s="55"/>
      <c r="AO207" s="55"/>
      <c r="AP207" s="55"/>
      <c r="AQ207" s="55"/>
      <c r="AR207" s="55"/>
      <c r="AS207" s="55"/>
      <c r="AT207" s="55"/>
    </row>
    <row r="208" spans="1:46" ht="18" customHeight="1" x14ac:dyDescent="0.2">
      <c r="A208" s="189" t="s">
        <v>144</v>
      </c>
      <c r="B208" s="775"/>
      <c r="C208" s="776"/>
      <c r="D208" s="776"/>
      <c r="E208" s="776"/>
      <c r="F208" s="776"/>
      <c r="G208" s="776"/>
      <c r="H208" s="776"/>
      <c r="I208" s="776"/>
      <c r="J208" s="776"/>
      <c r="K208" s="776"/>
      <c r="L208" s="776"/>
      <c r="M208" s="776"/>
      <c r="N208" s="777"/>
      <c r="P208" s="69"/>
      <c r="Q208" s="70"/>
      <c r="R208" s="68"/>
      <c r="S208" s="768"/>
      <c r="T208" s="768"/>
      <c r="U208" s="768"/>
      <c r="V208" s="768"/>
      <c r="AH208" s="55"/>
      <c r="AI208" s="55"/>
      <c r="AJ208" s="55"/>
      <c r="AK208" s="55"/>
      <c r="AL208" s="55"/>
      <c r="AM208" s="55"/>
      <c r="AN208" s="55"/>
      <c r="AO208" s="55"/>
      <c r="AP208" s="55"/>
      <c r="AQ208" s="55"/>
      <c r="AR208" s="55"/>
      <c r="AS208" s="55"/>
      <c r="AT208" s="55"/>
    </row>
    <row r="209" spans="1:46" x14ac:dyDescent="0.2">
      <c r="A209" s="189" t="s">
        <v>144</v>
      </c>
      <c r="B209" s="778"/>
      <c r="C209" s="779"/>
      <c r="D209" s="779"/>
      <c r="E209" s="779"/>
      <c r="F209" s="779"/>
      <c r="G209" s="779"/>
      <c r="H209" s="779"/>
      <c r="I209" s="779"/>
      <c r="J209" s="779"/>
      <c r="K209" s="779"/>
      <c r="L209" s="779"/>
      <c r="M209" s="779"/>
      <c r="N209" s="780"/>
      <c r="P209" s="67"/>
      <c r="R209" s="10"/>
      <c r="U209" s="622"/>
      <c r="V209" s="622"/>
      <c r="W209" s="7"/>
      <c r="AD209" s="7"/>
      <c r="AH209" s="55"/>
      <c r="AI209" s="55"/>
      <c r="AJ209" s="55"/>
      <c r="AK209" s="55"/>
      <c r="AL209" s="55"/>
      <c r="AM209" s="55"/>
      <c r="AN209" s="55"/>
      <c r="AO209" s="55"/>
      <c r="AP209" s="55"/>
      <c r="AQ209" s="55"/>
      <c r="AR209" s="55"/>
      <c r="AS209" s="55"/>
      <c r="AT209" s="55"/>
    </row>
    <row r="210" spans="1:46" ht="19.5" customHeight="1" x14ac:dyDescent="0.2">
      <c r="B210" s="89"/>
      <c r="C210" s="89"/>
      <c r="D210" s="89"/>
      <c r="E210" s="89"/>
      <c r="F210" s="89"/>
      <c r="G210" s="89"/>
      <c r="H210" s="89"/>
      <c r="I210" s="89"/>
      <c r="J210" s="7"/>
      <c r="L210" s="83"/>
      <c r="M210" s="83"/>
      <c r="N210" s="83"/>
      <c r="P210" s="67"/>
      <c r="R210" s="10"/>
      <c r="U210" s="33"/>
      <c r="V210" s="33"/>
      <c r="W210" s="7"/>
      <c r="AD210" s="7"/>
      <c r="AH210" s="55"/>
      <c r="AI210" s="55"/>
      <c r="AJ210" s="55"/>
      <c r="AK210" s="55"/>
      <c r="AL210" s="55"/>
      <c r="AM210" s="55"/>
      <c r="AN210" s="55"/>
      <c r="AO210" s="55"/>
      <c r="AP210" s="55"/>
      <c r="AQ210" s="55"/>
      <c r="AR210" s="55"/>
      <c r="AS210" s="55"/>
      <c r="AT210" s="55"/>
    </row>
    <row r="211" spans="1:46" x14ac:dyDescent="0.2">
      <c r="B211" s="89"/>
      <c r="C211" s="89"/>
      <c r="D211" s="89"/>
      <c r="E211" s="89"/>
      <c r="F211" s="89"/>
      <c r="G211" s="89"/>
      <c r="H211" s="89"/>
      <c r="I211" s="89"/>
      <c r="J211" s="7"/>
      <c r="L211" s="83"/>
      <c r="M211" s="83"/>
      <c r="N211" s="83"/>
      <c r="P211" s="67"/>
      <c r="R211" s="10"/>
      <c r="U211" s="33"/>
      <c r="V211" s="33"/>
      <c r="W211" s="7"/>
      <c r="AD211" s="7"/>
      <c r="AH211" s="55"/>
      <c r="AI211" s="55"/>
      <c r="AJ211" s="55"/>
      <c r="AK211" s="55"/>
      <c r="AL211" s="55"/>
      <c r="AM211" s="55"/>
      <c r="AN211" s="55"/>
      <c r="AO211" s="55"/>
      <c r="AP211" s="55"/>
      <c r="AQ211" s="55"/>
      <c r="AR211" s="55"/>
      <c r="AS211" s="55"/>
      <c r="AT211" s="55"/>
    </row>
    <row r="212" spans="1:46" ht="18" x14ac:dyDescent="0.2">
      <c r="B212" s="503" t="s">
        <v>287</v>
      </c>
      <c r="C212" s="503"/>
      <c r="D212" s="503"/>
      <c r="E212" s="503"/>
      <c r="F212" s="503"/>
      <c r="H212" s="74"/>
      <c r="I212" s="74"/>
      <c r="J212" s="74"/>
      <c r="S212" s="34"/>
      <c r="T212" s="34"/>
      <c r="U212" s="34"/>
      <c r="W212" s="34"/>
    </row>
    <row r="213" spans="1:46" ht="26.25" customHeight="1" x14ac:dyDescent="0.2">
      <c r="B213" s="487" t="s">
        <v>286</v>
      </c>
      <c r="C213" s="488"/>
      <c r="D213" s="488"/>
      <c r="E213" s="488"/>
      <c r="F213" s="488"/>
      <c r="G213" s="488"/>
      <c r="H213" s="488"/>
      <c r="I213" s="488"/>
      <c r="J213" s="74"/>
      <c r="S213" s="34"/>
      <c r="T213" s="34"/>
      <c r="U213" s="34"/>
      <c r="W213" s="34"/>
    </row>
    <row r="214" spans="1:46" x14ac:dyDescent="0.2">
      <c r="B214" s="30" t="s">
        <v>104</v>
      </c>
      <c r="H214" s="74"/>
      <c r="I214" s="74"/>
      <c r="J214" s="74"/>
      <c r="K214" s="45"/>
      <c r="P214" s="30"/>
      <c r="U214" s="34"/>
      <c r="V214" s="34"/>
      <c r="W214" s="34"/>
    </row>
    <row r="215" spans="1:46" ht="19.5" customHeight="1" x14ac:dyDescent="0.2">
      <c r="B215" s="489" t="s">
        <v>307</v>
      </c>
      <c r="C215" s="490"/>
      <c r="D215" s="490"/>
      <c r="E215" s="490"/>
      <c r="F215" s="490"/>
      <c r="G215" s="490"/>
      <c r="H215" s="490"/>
      <c r="I215" s="491"/>
      <c r="J215" s="74"/>
      <c r="K215" s="45"/>
      <c r="P215" s="481"/>
      <c r="Q215" s="481"/>
      <c r="R215" s="481"/>
      <c r="S215" s="481"/>
      <c r="T215" s="192"/>
      <c r="U215" s="34"/>
    </row>
    <row r="216" spans="1:46" ht="19.5" customHeight="1" x14ac:dyDescent="0.2">
      <c r="B216" s="477"/>
      <c r="C216" s="478"/>
      <c r="D216" s="478"/>
      <c r="E216" s="478"/>
      <c r="F216" s="478"/>
      <c r="G216" s="478"/>
      <c r="H216" s="478"/>
      <c r="I216" s="479"/>
      <c r="J216" s="74"/>
      <c r="K216" s="45"/>
      <c r="U216" s="34"/>
      <c r="AG216" s="34"/>
      <c r="AH216" s="34"/>
    </row>
    <row r="217" spans="1:46" ht="19.5" customHeight="1" x14ac:dyDescent="0.2">
      <c r="B217" s="477"/>
      <c r="C217" s="478"/>
      <c r="D217" s="478"/>
      <c r="E217" s="478"/>
      <c r="F217" s="478"/>
      <c r="G217" s="478"/>
      <c r="H217" s="478"/>
      <c r="I217" s="479"/>
      <c r="K217" s="45"/>
      <c r="U217" s="34"/>
      <c r="X217" s="483"/>
      <c r="Y217" s="483"/>
      <c r="Z217" s="483"/>
      <c r="AA217" s="483"/>
      <c r="AB217" s="483"/>
      <c r="AG217" s="34"/>
      <c r="AH217" s="34"/>
    </row>
    <row r="218" spans="1:46" ht="19.5" customHeight="1" x14ac:dyDescent="0.2">
      <c r="B218" s="482"/>
      <c r="C218" s="482"/>
      <c r="D218" s="482"/>
      <c r="E218" s="482"/>
      <c r="F218" s="482"/>
      <c r="G218" s="482"/>
      <c r="H218" s="482"/>
      <c r="I218" s="482"/>
      <c r="K218" s="45"/>
      <c r="U218" s="34"/>
      <c r="X218" s="483"/>
      <c r="Y218" s="483"/>
      <c r="Z218" s="483"/>
      <c r="AA218" s="483"/>
      <c r="AB218" s="483"/>
      <c r="AG218" s="34"/>
      <c r="AH218" s="34"/>
    </row>
    <row r="219" spans="1:46" ht="12.75" customHeight="1" x14ac:dyDescent="0.2">
      <c r="J219" s="7"/>
      <c r="P219" s="7"/>
      <c r="Q219" s="7"/>
      <c r="R219" s="7"/>
      <c r="S219" s="7"/>
      <c r="T219" s="7"/>
      <c r="U219" s="34"/>
      <c r="X219" s="483"/>
      <c r="Y219" s="483"/>
      <c r="Z219" s="483"/>
      <c r="AA219" s="483"/>
      <c r="AB219" s="483"/>
      <c r="AG219" s="34"/>
      <c r="AH219" s="34"/>
    </row>
    <row r="220" spans="1:46" ht="19.5" customHeight="1" x14ac:dyDescent="0.2">
      <c r="B220" s="30" t="s">
        <v>294</v>
      </c>
      <c r="P220" s="30"/>
      <c r="U220" s="34"/>
      <c r="X220" s="483"/>
      <c r="Y220" s="483"/>
      <c r="Z220" s="483"/>
      <c r="AA220" s="483"/>
      <c r="AB220" s="483"/>
      <c r="AG220" s="34"/>
      <c r="AH220" s="34"/>
    </row>
    <row r="221" spans="1:46" ht="19.5" customHeight="1" x14ac:dyDescent="0.2">
      <c r="B221" s="480" t="s">
        <v>159</v>
      </c>
      <c r="C221" s="480"/>
      <c r="D221" s="480"/>
      <c r="E221" s="480"/>
      <c r="F221" s="480"/>
      <c r="G221" s="480"/>
      <c r="H221" s="480"/>
      <c r="I221" s="480"/>
      <c r="P221" s="481"/>
      <c r="Q221" s="481"/>
      <c r="R221" s="481"/>
      <c r="S221" s="481"/>
      <c r="T221" s="192"/>
      <c r="U221" s="34"/>
      <c r="X221" s="483"/>
      <c r="Y221" s="483"/>
      <c r="Z221" s="483"/>
      <c r="AA221" s="483"/>
      <c r="AB221" s="483"/>
    </row>
    <row r="222" spans="1:46" ht="19.5" customHeight="1" x14ac:dyDescent="0.2">
      <c r="B222" s="482"/>
      <c r="C222" s="482"/>
      <c r="D222" s="482"/>
      <c r="E222" s="482"/>
      <c r="F222" s="482"/>
      <c r="G222" s="482"/>
      <c r="H222" s="482"/>
      <c r="I222" s="482"/>
      <c r="U222" s="34"/>
      <c r="X222" s="483"/>
      <c r="Y222" s="483"/>
      <c r="Z222" s="483"/>
      <c r="AA222" s="483"/>
      <c r="AB222" s="483"/>
      <c r="AG222" s="34"/>
      <c r="AH222" s="34"/>
    </row>
    <row r="223" spans="1:46" ht="19.5" customHeight="1" x14ac:dyDescent="0.2">
      <c r="B223" s="482"/>
      <c r="C223" s="482"/>
      <c r="D223" s="482"/>
      <c r="E223" s="482"/>
      <c r="F223" s="482"/>
      <c r="G223" s="482"/>
      <c r="H223" s="482"/>
      <c r="I223" s="482"/>
      <c r="U223" s="34"/>
      <c r="X223" s="483"/>
      <c r="Y223" s="483"/>
      <c r="Z223" s="483"/>
      <c r="AA223" s="483"/>
      <c r="AB223" s="483"/>
      <c r="AG223" s="34"/>
      <c r="AH223" s="34"/>
    </row>
    <row r="224" spans="1:46" ht="19.5" customHeight="1" x14ac:dyDescent="0.2">
      <c r="B224" s="482"/>
      <c r="C224" s="482"/>
      <c r="D224" s="482"/>
      <c r="E224" s="482"/>
      <c r="F224" s="482"/>
      <c r="G224" s="482"/>
      <c r="H224" s="482"/>
      <c r="I224" s="482"/>
      <c r="U224" s="34"/>
      <c r="X224" s="483"/>
      <c r="Y224" s="483"/>
      <c r="Z224" s="483"/>
      <c r="AA224" s="483"/>
      <c r="AB224" s="483"/>
      <c r="AG224" s="34"/>
      <c r="AH224" s="34"/>
    </row>
    <row r="225" spans="2:34" ht="19.5" customHeight="1" x14ac:dyDescent="0.2">
      <c r="U225" s="34"/>
      <c r="X225" s="483"/>
      <c r="Y225" s="483"/>
      <c r="Z225" s="483"/>
      <c r="AA225" s="483"/>
      <c r="AB225" s="483"/>
      <c r="AG225" s="34"/>
      <c r="AH225" s="34"/>
    </row>
    <row r="226" spans="2:34" ht="19.5" customHeight="1" x14ac:dyDescent="0.2">
      <c r="B226" s="30" t="s">
        <v>295</v>
      </c>
      <c r="P226" s="30"/>
      <c r="U226" s="34"/>
      <c r="X226" s="483"/>
      <c r="Y226" s="483"/>
      <c r="Z226" s="483"/>
      <c r="AA226" s="483"/>
      <c r="AB226" s="483"/>
      <c r="AG226" s="34"/>
      <c r="AH226" s="34"/>
    </row>
    <row r="227" spans="2:34" ht="19.5" customHeight="1" x14ac:dyDescent="0.2">
      <c r="B227" s="480" t="s">
        <v>296</v>
      </c>
      <c r="C227" s="480"/>
      <c r="D227" s="480"/>
      <c r="E227" s="480"/>
      <c r="F227" s="480"/>
      <c r="G227" s="480"/>
      <c r="H227" s="480"/>
      <c r="I227" s="480"/>
      <c r="P227" s="557"/>
      <c r="Q227" s="557"/>
      <c r="R227" s="557"/>
      <c r="S227" s="557"/>
      <c r="T227" s="192"/>
      <c r="U227" s="34"/>
      <c r="X227" s="483"/>
      <c r="Y227" s="483"/>
      <c r="Z227" s="483"/>
      <c r="AA227" s="483"/>
      <c r="AB227" s="483"/>
    </row>
    <row r="228" spans="2:34" ht="19.5" customHeight="1" x14ac:dyDescent="0.2">
      <c r="B228" s="482"/>
      <c r="C228" s="482"/>
      <c r="D228" s="482"/>
      <c r="E228" s="482"/>
      <c r="F228" s="482"/>
      <c r="G228" s="482"/>
      <c r="H228" s="482"/>
      <c r="I228" s="482"/>
      <c r="U228" s="34"/>
      <c r="X228" s="483"/>
      <c r="Y228" s="483"/>
      <c r="Z228" s="483"/>
      <c r="AA228" s="483"/>
      <c r="AB228" s="483"/>
      <c r="AG228" s="34"/>
      <c r="AH228" s="34"/>
    </row>
    <row r="229" spans="2:34" ht="19.5" customHeight="1" x14ac:dyDescent="0.2">
      <c r="B229" s="482"/>
      <c r="C229" s="482"/>
      <c r="D229" s="482"/>
      <c r="E229" s="482"/>
      <c r="F229" s="482"/>
      <c r="G229" s="482"/>
      <c r="H229" s="482"/>
      <c r="I229" s="482"/>
      <c r="U229" s="34"/>
      <c r="X229" s="483"/>
      <c r="Y229" s="483"/>
      <c r="Z229" s="483"/>
      <c r="AA229" s="483"/>
      <c r="AB229" s="483"/>
      <c r="AG229" s="34"/>
      <c r="AH229" s="34"/>
    </row>
    <row r="230" spans="2:34" ht="19.5" customHeight="1" x14ac:dyDescent="0.2">
      <c r="B230" s="482"/>
      <c r="C230" s="482"/>
      <c r="D230" s="482"/>
      <c r="E230" s="482"/>
      <c r="F230" s="482"/>
      <c r="G230" s="482"/>
      <c r="H230" s="482"/>
      <c r="I230" s="482"/>
      <c r="U230" s="34"/>
      <c r="X230" s="483"/>
      <c r="Y230" s="483"/>
      <c r="Z230" s="483"/>
      <c r="AA230" s="483"/>
      <c r="AB230" s="483"/>
      <c r="AG230" s="34"/>
      <c r="AH230" s="34"/>
    </row>
    <row r="231" spans="2:34" ht="19.5" customHeight="1" x14ac:dyDescent="0.2">
      <c r="B231" s="482"/>
      <c r="C231" s="482"/>
      <c r="D231" s="482"/>
      <c r="E231" s="482"/>
      <c r="F231" s="482"/>
      <c r="G231" s="482"/>
      <c r="H231" s="482"/>
      <c r="I231" s="482"/>
      <c r="U231" s="34"/>
      <c r="X231" s="483"/>
      <c r="Y231" s="483"/>
      <c r="Z231" s="483"/>
      <c r="AA231" s="483"/>
      <c r="AB231" s="483"/>
      <c r="AG231" s="34"/>
      <c r="AH231" s="34"/>
    </row>
    <row r="232" spans="2:34" ht="19.5" customHeight="1" x14ac:dyDescent="0.2">
      <c r="B232" s="482"/>
      <c r="C232" s="482"/>
      <c r="D232" s="482"/>
      <c r="E232" s="482"/>
      <c r="F232" s="482"/>
      <c r="G232" s="482"/>
      <c r="H232" s="482"/>
      <c r="I232" s="482"/>
      <c r="U232" s="34"/>
      <c r="X232" s="483"/>
      <c r="Y232" s="483"/>
      <c r="Z232" s="483"/>
      <c r="AA232" s="483"/>
      <c r="AB232" s="483"/>
      <c r="AG232" s="34"/>
      <c r="AH232" s="34"/>
    </row>
    <row r="233" spans="2:34" ht="17.25" customHeight="1" x14ac:dyDescent="0.2">
      <c r="B233" s="43"/>
      <c r="C233" s="43"/>
      <c r="D233" s="43"/>
      <c r="E233" s="43"/>
      <c r="F233" s="43"/>
      <c r="H233" s="37"/>
      <c r="I233" s="37"/>
      <c r="J233" s="37"/>
      <c r="P233" s="36"/>
      <c r="S233" s="34"/>
      <c r="T233" s="34"/>
      <c r="U233" s="34"/>
      <c r="X233" s="483"/>
      <c r="Y233" s="483"/>
      <c r="Z233" s="483"/>
      <c r="AA233" s="483"/>
      <c r="AB233" s="483"/>
      <c r="AG233" s="34"/>
      <c r="AH233" s="34"/>
    </row>
    <row r="234" spans="2:34" ht="19.5" customHeight="1" x14ac:dyDescent="0.2">
      <c r="B234" s="30" t="s">
        <v>153</v>
      </c>
      <c r="P234" s="30"/>
      <c r="U234" s="34"/>
      <c r="X234" s="483"/>
      <c r="Y234" s="483"/>
      <c r="Z234" s="483"/>
      <c r="AA234" s="483"/>
      <c r="AB234" s="483"/>
      <c r="AG234" s="34"/>
      <c r="AH234" s="34"/>
    </row>
    <row r="235" spans="2:34" ht="19.5" customHeight="1" x14ac:dyDescent="0.2">
      <c r="B235" s="480" t="s">
        <v>185</v>
      </c>
      <c r="C235" s="480"/>
      <c r="D235" s="480"/>
      <c r="E235" s="480"/>
      <c r="F235" s="480"/>
      <c r="G235" s="480"/>
      <c r="H235" s="480"/>
      <c r="I235" s="480"/>
      <c r="K235" s="45"/>
      <c r="P235" s="481"/>
      <c r="Q235" s="481"/>
      <c r="R235" s="481"/>
      <c r="S235" s="481"/>
      <c r="T235" s="192"/>
      <c r="U235" s="34"/>
      <c r="X235" s="483"/>
      <c r="Y235" s="483"/>
      <c r="Z235" s="483"/>
      <c r="AA235" s="483"/>
      <c r="AB235" s="483"/>
    </row>
    <row r="236" spans="2:34" ht="19.5" customHeight="1" x14ac:dyDescent="0.2">
      <c r="B236" s="482"/>
      <c r="C236" s="482"/>
      <c r="D236" s="482"/>
      <c r="E236" s="482"/>
      <c r="F236" s="482"/>
      <c r="G236" s="482"/>
      <c r="H236" s="482"/>
      <c r="I236" s="482"/>
      <c r="K236" s="45"/>
      <c r="U236" s="34"/>
      <c r="X236" s="483"/>
      <c r="Y236" s="483"/>
      <c r="Z236" s="483"/>
      <c r="AA236" s="483"/>
      <c r="AB236" s="483"/>
      <c r="AG236" s="34"/>
      <c r="AH236" s="34"/>
    </row>
    <row r="237" spans="2:34" ht="19.5" customHeight="1" x14ac:dyDescent="0.2">
      <c r="B237" s="482"/>
      <c r="C237" s="482"/>
      <c r="D237" s="482"/>
      <c r="E237" s="482"/>
      <c r="F237" s="482"/>
      <c r="G237" s="482"/>
      <c r="H237" s="482"/>
      <c r="I237" s="482"/>
      <c r="K237" s="45"/>
      <c r="U237" s="34"/>
      <c r="X237" s="483"/>
      <c r="Y237" s="483"/>
      <c r="Z237" s="483"/>
      <c r="AA237" s="483"/>
      <c r="AB237" s="483"/>
      <c r="AG237" s="34"/>
      <c r="AH237" s="34"/>
    </row>
    <row r="238" spans="2:34" ht="19.5" customHeight="1" x14ac:dyDescent="0.2">
      <c r="B238" s="482"/>
      <c r="C238" s="482"/>
      <c r="D238" s="482"/>
      <c r="E238" s="482"/>
      <c r="F238" s="482"/>
      <c r="G238" s="482"/>
      <c r="H238" s="482"/>
      <c r="I238" s="482"/>
      <c r="K238" s="45"/>
      <c r="U238" s="34"/>
      <c r="X238" s="483"/>
      <c r="Y238" s="483"/>
      <c r="Z238" s="483"/>
      <c r="AA238" s="483"/>
      <c r="AB238" s="483"/>
      <c r="AG238" s="34"/>
      <c r="AH238" s="34"/>
    </row>
    <row r="239" spans="2:34" ht="19.5" customHeight="1" x14ac:dyDescent="0.2">
      <c r="J239" s="7"/>
      <c r="P239" s="7"/>
      <c r="Q239" s="7"/>
      <c r="R239" s="7"/>
      <c r="S239" s="7"/>
      <c r="T239" s="7"/>
      <c r="U239" s="34"/>
      <c r="X239" s="483"/>
      <c r="Y239" s="483"/>
      <c r="Z239" s="483"/>
      <c r="AA239" s="483"/>
      <c r="AB239" s="483"/>
      <c r="AG239" s="34"/>
      <c r="AH239" s="34"/>
    </row>
    <row r="240" spans="2:34" ht="17.25" customHeight="1" x14ac:dyDescent="0.2">
      <c r="B240" s="30" t="s">
        <v>293</v>
      </c>
      <c r="C240" s="43"/>
      <c r="D240" s="43"/>
      <c r="E240" s="43"/>
      <c r="F240" s="43"/>
      <c r="H240" s="37"/>
      <c r="I240" s="37"/>
      <c r="J240" s="37"/>
      <c r="P240" s="36"/>
      <c r="S240" s="34"/>
      <c r="T240" s="34"/>
      <c r="U240" s="34"/>
      <c r="X240" s="483"/>
      <c r="Y240" s="483"/>
      <c r="Z240" s="483"/>
      <c r="AA240" s="483"/>
      <c r="AB240" s="483"/>
      <c r="AG240" s="34"/>
      <c r="AH240" s="34"/>
    </row>
    <row r="241" spans="2:34" s="1" customFormat="1" ht="43.9" customHeight="1" x14ac:dyDescent="0.2">
      <c r="B241" s="480" t="s">
        <v>538</v>
      </c>
      <c r="C241" s="480"/>
      <c r="D241" s="480"/>
      <c r="E241" s="480"/>
      <c r="F241" s="480"/>
      <c r="G241" s="480"/>
      <c r="H241" s="480"/>
      <c r="I241" s="480"/>
      <c r="X241" s="483"/>
      <c r="Y241" s="483"/>
      <c r="Z241" s="483"/>
      <c r="AA241" s="483"/>
      <c r="AB241" s="483"/>
    </row>
    <row r="242" spans="2:34" s="1" customFormat="1" ht="41.25" customHeight="1" x14ac:dyDescent="0.2">
      <c r="B242" s="492"/>
      <c r="C242" s="493"/>
      <c r="D242" s="493"/>
      <c r="E242" s="494"/>
      <c r="F242" s="494"/>
      <c r="G242" s="494"/>
      <c r="H242" s="494"/>
      <c r="I242" s="495"/>
      <c r="X242" s="483"/>
      <c r="Y242" s="483"/>
      <c r="Z242" s="483"/>
      <c r="AA242" s="483"/>
      <c r="AB242" s="483"/>
    </row>
    <row r="243" spans="2:34" s="1" customFormat="1" ht="41.25" customHeight="1" x14ac:dyDescent="0.2">
      <c r="B243" s="496"/>
      <c r="C243" s="497"/>
      <c r="D243" s="497"/>
      <c r="E243" s="498"/>
      <c r="F243" s="498"/>
      <c r="G243" s="498"/>
      <c r="H243" s="498"/>
      <c r="I243" s="499"/>
      <c r="X243" s="483"/>
      <c r="Y243" s="483"/>
      <c r="Z243" s="483"/>
      <c r="AA243" s="483"/>
      <c r="AB243" s="483"/>
    </row>
    <row r="244" spans="2:34" s="1" customFormat="1" ht="25.5" customHeight="1" x14ac:dyDescent="0.25">
      <c r="B244" s="500"/>
      <c r="C244" s="501"/>
      <c r="D244" s="501"/>
      <c r="E244" s="501"/>
      <c r="F244" s="501"/>
      <c r="G244" s="501"/>
      <c r="H244" s="501"/>
      <c r="I244" s="502"/>
      <c r="J244" s="22"/>
      <c r="K244" s="22"/>
      <c r="L244" s="22"/>
      <c r="M244" s="22"/>
      <c r="X244" s="483"/>
      <c r="Y244" s="483"/>
      <c r="Z244" s="483"/>
      <c r="AA244" s="483"/>
      <c r="AB244" s="483"/>
    </row>
    <row r="245" spans="2:34" ht="17.25" customHeight="1" x14ac:dyDescent="0.2">
      <c r="B245" s="43"/>
      <c r="C245" s="43"/>
      <c r="D245" s="43"/>
      <c r="E245" s="43"/>
      <c r="F245" s="43"/>
      <c r="H245" s="37"/>
      <c r="I245" s="37"/>
      <c r="J245" s="37"/>
      <c r="P245" s="36"/>
      <c r="S245" s="34"/>
      <c r="T245" s="34"/>
      <c r="U245" s="34"/>
      <c r="X245" s="483"/>
      <c r="Y245" s="483"/>
      <c r="Z245" s="483"/>
      <c r="AA245" s="483"/>
      <c r="AB245" s="483"/>
      <c r="AG245" s="34"/>
      <c r="AH245" s="34"/>
    </row>
    <row r="246" spans="2:34" ht="20.25" customHeight="1" x14ac:dyDescent="0.2">
      <c r="B246" s="503" t="s">
        <v>34</v>
      </c>
      <c r="C246" s="503"/>
      <c r="D246" s="503"/>
      <c r="E246" s="503"/>
      <c r="F246" s="503"/>
      <c r="P246" s="36"/>
      <c r="S246" s="34"/>
      <c r="T246" s="34"/>
      <c r="U246" s="34"/>
      <c r="X246" s="483"/>
      <c r="Y246" s="483"/>
      <c r="Z246" s="483"/>
      <c r="AA246" s="483"/>
      <c r="AB246" s="483"/>
      <c r="AG246" s="34"/>
      <c r="AH246" s="34"/>
    </row>
    <row r="247" spans="2:34" ht="33" customHeight="1" x14ac:dyDescent="0.2">
      <c r="B247" s="489" t="s">
        <v>35</v>
      </c>
      <c r="C247" s="532"/>
      <c r="D247" s="532"/>
      <c r="E247" s="532"/>
      <c r="F247" s="532"/>
      <c r="G247" s="532"/>
      <c r="H247" s="532"/>
      <c r="I247" s="532"/>
      <c r="J247" s="98"/>
      <c r="K247" s="89"/>
      <c r="L247" s="89"/>
      <c r="M247" s="89"/>
      <c r="N247" s="89"/>
      <c r="O247" s="34"/>
      <c r="P247" s="34"/>
      <c r="Q247" s="34"/>
      <c r="R247" s="34"/>
      <c r="S247" s="34"/>
      <c r="T247" s="34"/>
      <c r="U247" s="34"/>
      <c r="X247" s="483"/>
      <c r="Y247" s="483"/>
      <c r="Z247" s="483"/>
      <c r="AA247" s="483"/>
      <c r="AB247" s="483"/>
      <c r="AG247" s="34"/>
      <c r="AH247" s="34"/>
    </row>
    <row r="248" spans="2:34" ht="17.25" customHeight="1" x14ac:dyDescent="0.2">
      <c r="B248" s="652"/>
      <c r="C248" s="653"/>
      <c r="D248" s="653"/>
      <c r="E248" s="653"/>
      <c r="F248" s="653"/>
      <c r="G248" s="653"/>
      <c r="H248" s="653"/>
      <c r="I248" s="653"/>
      <c r="J248" s="99"/>
      <c r="K248" s="100"/>
      <c r="L248" s="100"/>
      <c r="M248" s="100"/>
      <c r="N248" s="100"/>
      <c r="O248" s="34"/>
      <c r="P248" s="34"/>
      <c r="Q248" s="34"/>
      <c r="R248" s="34"/>
      <c r="S248" s="34"/>
      <c r="T248" s="34"/>
      <c r="U248" s="34"/>
      <c r="X248" s="483"/>
      <c r="Y248" s="483"/>
      <c r="Z248" s="483"/>
      <c r="AA248" s="483"/>
      <c r="AB248" s="483"/>
      <c r="AG248" s="34"/>
      <c r="AH248" s="34"/>
    </row>
    <row r="249" spans="2:34" ht="12.75" customHeight="1" x14ac:dyDescent="0.2">
      <c r="B249" s="654"/>
      <c r="C249" s="655"/>
      <c r="D249" s="655"/>
      <c r="E249" s="655"/>
      <c r="F249" s="655"/>
      <c r="G249" s="655"/>
      <c r="H249" s="655"/>
      <c r="I249" s="655"/>
      <c r="J249" s="99"/>
      <c r="K249" s="100"/>
      <c r="L249" s="100"/>
      <c r="M249" s="100"/>
      <c r="N249" s="100"/>
      <c r="X249" s="483"/>
      <c r="Y249" s="483"/>
      <c r="Z249" s="483"/>
      <c r="AA249" s="483"/>
      <c r="AB249" s="483"/>
    </row>
    <row r="250" spans="2:34" ht="12.75" customHeight="1" x14ac:dyDescent="0.2">
      <c r="B250" s="654"/>
      <c r="C250" s="655"/>
      <c r="D250" s="655"/>
      <c r="E250" s="655"/>
      <c r="F250" s="655"/>
      <c r="G250" s="655"/>
      <c r="H250" s="655"/>
      <c r="I250" s="655"/>
      <c r="J250" s="99"/>
      <c r="K250" s="100"/>
      <c r="L250" s="100"/>
      <c r="M250" s="100"/>
      <c r="N250" s="100"/>
      <c r="X250" s="483"/>
      <c r="Y250" s="483"/>
      <c r="Z250" s="483"/>
      <c r="AA250" s="483"/>
      <c r="AB250" s="483"/>
    </row>
    <row r="251" spans="2:34" ht="12.75" customHeight="1" x14ac:dyDescent="0.2">
      <c r="B251" s="654"/>
      <c r="C251" s="655"/>
      <c r="D251" s="655"/>
      <c r="E251" s="655"/>
      <c r="F251" s="655"/>
      <c r="G251" s="655"/>
      <c r="H251" s="655"/>
      <c r="I251" s="655"/>
      <c r="J251" s="99"/>
      <c r="K251" s="100"/>
      <c r="L251" s="100"/>
      <c r="M251" s="100"/>
      <c r="N251" s="100"/>
      <c r="X251" s="483"/>
      <c r="Y251" s="483"/>
      <c r="Z251" s="483"/>
      <c r="AA251" s="483"/>
      <c r="AB251" s="483"/>
    </row>
    <row r="252" spans="2:34" ht="12.75" customHeight="1" x14ac:dyDescent="0.2">
      <c r="B252" s="654"/>
      <c r="C252" s="655"/>
      <c r="D252" s="655"/>
      <c r="E252" s="655"/>
      <c r="F252" s="655"/>
      <c r="G252" s="655"/>
      <c r="H252" s="655"/>
      <c r="I252" s="655"/>
      <c r="J252" s="99"/>
      <c r="K252" s="100"/>
      <c r="L252" s="100"/>
      <c r="M252" s="100"/>
      <c r="N252" s="100"/>
      <c r="X252" s="483"/>
      <c r="Y252" s="483"/>
      <c r="Z252" s="483"/>
      <c r="AA252" s="483"/>
      <c r="AB252" s="483"/>
    </row>
    <row r="253" spans="2:34" ht="12.75" customHeight="1" x14ac:dyDescent="0.2">
      <c r="B253" s="654"/>
      <c r="C253" s="655"/>
      <c r="D253" s="655"/>
      <c r="E253" s="655"/>
      <c r="F253" s="655"/>
      <c r="G253" s="655"/>
      <c r="H253" s="655"/>
      <c r="I253" s="655"/>
      <c r="J253" s="99"/>
      <c r="K253" s="100"/>
      <c r="L253" s="100"/>
      <c r="M253" s="100"/>
      <c r="N253" s="100"/>
      <c r="X253" s="483"/>
      <c r="Y253" s="483"/>
      <c r="Z253" s="483"/>
      <c r="AA253" s="483"/>
      <c r="AB253" s="483"/>
    </row>
    <row r="254" spans="2:34" ht="12.75" customHeight="1" x14ac:dyDescent="0.2">
      <c r="B254" s="654"/>
      <c r="C254" s="655"/>
      <c r="D254" s="655"/>
      <c r="E254" s="655"/>
      <c r="F254" s="655"/>
      <c r="G254" s="655"/>
      <c r="H254" s="655"/>
      <c r="I254" s="655"/>
      <c r="J254" s="94"/>
      <c r="K254" s="95"/>
      <c r="L254" s="95"/>
      <c r="M254" s="95"/>
      <c r="N254" s="95"/>
      <c r="X254" s="483"/>
      <c r="Y254" s="483"/>
      <c r="Z254" s="483"/>
      <c r="AA254" s="483"/>
      <c r="AB254" s="483"/>
    </row>
    <row r="255" spans="2:34" ht="12.75" customHeight="1" x14ac:dyDescent="0.2">
      <c r="B255" s="654"/>
      <c r="C255" s="655"/>
      <c r="D255" s="655"/>
      <c r="E255" s="655"/>
      <c r="F255" s="655"/>
      <c r="G255" s="655"/>
      <c r="H255" s="655"/>
      <c r="I255" s="655"/>
      <c r="J255" s="94"/>
      <c r="K255" s="95"/>
      <c r="L255" s="95"/>
      <c r="M255" s="95"/>
      <c r="N255" s="95"/>
      <c r="X255" s="483"/>
      <c r="Y255" s="483"/>
      <c r="Z255" s="483"/>
      <c r="AA255" s="483"/>
      <c r="AB255" s="483"/>
    </row>
    <row r="256" spans="2:34" ht="12.75" customHeight="1" x14ac:dyDescent="0.2">
      <c r="B256" s="654"/>
      <c r="C256" s="655"/>
      <c r="D256" s="655"/>
      <c r="E256" s="655"/>
      <c r="F256" s="655"/>
      <c r="G256" s="655"/>
      <c r="H256" s="655"/>
      <c r="I256" s="655"/>
      <c r="J256" s="94"/>
      <c r="K256" s="95"/>
      <c r="L256" s="95"/>
      <c r="M256" s="95"/>
      <c r="N256" s="95"/>
      <c r="X256" s="483"/>
      <c r="Y256" s="483"/>
      <c r="Z256" s="483"/>
      <c r="AA256" s="483"/>
      <c r="AB256" s="483"/>
    </row>
    <row r="257" spans="2:46" ht="15" customHeight="1" x14ac:dyDescent="0.2">
      <c r="B257" s="656"/>
      <c r="C257" s="657"/>
      <c r="D257" s="657"/>
      <c r="E257" s="657"/>
      <c r="F257" s="657"/>
      <c r="G257" s="657"/>
      <c r="H257" s="657"/>
      <c r="I257" s="657"/>
      <c r="J257" s="94"/>
      <c r="K257" s="95"/>
      <c r="L257" s="95"/>
      <c r="M257" s="95"/>
      <c r="N257" s="95"/>
      <c r="X257" s="483"/>
      <c r="Y257" s="483"/>
      <c r="Z257" s="483"/>
      <c r="AA257" s="483"/>
      <c r="AB257" s="483"/>
    </row>
    <row r="258" spans="2:46" x14ac:dyDescent="0.2">
      <c r="P258" s="45"/>
      <c r="X258" s="483"/>
      <c r="Y258" s="483"/>
      <c r="Z258" s="483"/>
      <c r="AA258" s="483"/>
      <c r="AB258" s="483"/>
    </row>
    <row r="259" spans="2:46" ht="15" customHeight="1" x14ac:dyDescent="0.2">
      <c r="B259" s="30" t="s">
        <v>732</v>
      </c>
      <c r="M259" s="30"/>
      <c r="P259" s="30" t="s">
        <v>119</v>
      </c>
      <c r="X259" s="483"/>
      <c r="Y259" s="483"/>
      <c r="Z259" s="483"/>
      <c r="AA259" s="483"/>
      <c r="AB259" s="483"/>
    </row>
    <row r="260" spans="2:46" ht="19.5" customHeight="1" x14ac:dyDescent="0.2">
      <c r="B260" s="480" t="s">
        <v>121</v>
      </c>
      <c r="C260" s="480"/>
      <c r="D260" s="480"/>
      <c r="E260" s="480"/>
      <c r="F260" s="480"/>
      <c r="G260" s="480"/>
      <c r="H260" s="480"/>
      <c r="I260" s="480"/>
      <c r="P260" s="489" t="s">
        <v>120</v>
      </c>
      <c r="Q260" s="490"/>
      <c r="R260" s="490"/>
      <c r="S260" s="490"/>
      <c r="T260" s="490"/>
      <c r="U260" s="490"/>
      <c r="V260" s="490"/>
      <c r="W260" s="558"/>
      <c r="X260" s="483"/>
      <c r="Y260" s="483"/>
      <c r="Z260" s="483"/>
      <c r="AA260" s="483"/>
      <c r="AB260" s="483"/>
    </row>
    <row r="261" spans="2:46" ht="19.5" customHeight="1" x14ac:dyDescent="0.2">
      <c r="B261" s="482"/>
      <c r="C261" s="482"/>
      <c r="D261" s="482"/>
      <c r="E261" s="482"/>
      <c r="F261" s="482"/>
      <c r="G261" s="482"/>
      <c r="H261" s="482"/>
      <c r="I261" s="482"/>
      <c r="O261" s="52"/>
      <c r="P261" s="484"/>
      <c r="Q261" s="485"/>
      <c r="R261" s="485"/>
      <c r="S261" s="485"/>
      <c r="T261" s="485"/>
      <c r="U261" s="485"/>
      <c r="V261" s="485"/>
      <c r="W261" s="486"/>
      <c r="X261" s="483"/>
      <c r="Y261" s="483"/>
      <c r="Z261" s="483"/>
      <c r="AA261" s="483"/>
      <c r="AB261" s="483"/>
    </row>
    <row r="262" spans="2:46" ht="19.5" customHeight="1" x14ac:dyDescent="0.2">
      <c r="B262" s="482"/>
      <c r="C262" s="482"/>
      <c r="D262" s="482"/>
      <c r="E262" s="482"/>
      <c r="F262" s="482"/>
      <c r="G262" s="482"/>
      <c r="H262" s="482"/>
      <c r="I262" s="482"/>
      <c r="P262" s="484"/>
      <c r="Q262" s="485"/>
      <c r="R262" s="485"/>
      <c r="S262" s="485"/>
      <c r="T262" s="485"/>
      <c r="U262" s="485"/>
      <c r="V262" s="485"/>
      <c r="W262" s="486"/>
      <c r="X262" s="483"/>
      <c r="Y262" s="483"/>
      <c r="Z262" s="483"/>
      <c r="AA262" s="483"/>
      <c r="AB262" s="483"/>
    </row>
    <row r="263" spans="2:46" ht="19.5" customHeight="1" x14ac:dyDescent="0.2">
      <c r="B263" s="477"/>
      <c r="C263" s="478"/>
      <c r="D263" s="478"/>
      <c r="E263" s="478"/>
      <c r="F263" s="478"/>
      <c r="G263" s="478"/>
      <c r="H263" s="478"/>
      <c r="I263" s="479"/>
      <c r="P263" s="484"/>
      <c r="Q263" s="485"/>
      <c r="R263" s="485"/>
      <c r="S263" s="485"/>
      <c r="T263" s="485"/>
      <c r="U263" s="485"/>
      <c r="V263" s="485"/>
      <c r="W263" s="486"/>
      <c r="X263" s="483"/>
      <c r="Y263" s="483"/>
      <c r="Z263" s="483"/>
      <c r="AA263" s="483"/>
      <c r="AB263" s="483"/>
    </row>
    <row r="264" spans="2:46" ht="19.5" customHeight="1" x14ac:dyDescent="0.2">
      <c r="B264" s="30"/>
      <c r="P264" s="38"/>
      <c r="Q264" s="38"/>
      <c r="R264" s="38"/>
      <c r="S264" s="38"/>
      <c r="T264" s="38"/>
      <c r="U264" s="38"/>
      <c r="X264" s="483"/>
      <c r="Y264" s="483"/>
      <c r="Z264" s="483"/>
      <c r="AA264" s="483"/>
      <c r="AB264" s="483"/>
    </row>
    <row r="265" spans="2:46" x14ac:dyDescent="0.2">
      <c r="P265" s="45"/>
      <c r="X265" s="483"/>
      <c r="Y265" s="483"/>
      <c r="Z265" s="483"/>
      <c r="AA265" s="483"/>
      <c r="AB265" s="483"/>
    </row>
    <row r="266" spans="2:46" ht="19.5" customHeight="1" x14ac:dyDescent="0.2">
      <c r="B266" s="30"/>
      <c r="H266" s="30"/>
      <c r="R266" s="35"/>
      <c r="U266" s="78"/>
      <c r="X266" s="483"/>
      <c r="Y266" s="483"/>
      <c r="Z266" s="483"/>
      <c r="AA266" s="483"/>
      <c r="AB266" s="483"/>
    </row>
    <row r="267" spans="2:46" ht="19.5" customHeight="1" x14ac:dyDescent="0.2">
      <c r="B267" s="30"/>
      <c r="H267" s="30"/>
      <c r="P267" s="551" t="s">
        <v>539</v>
      </c>
      <c r="Q267" s="552"/>
      <c r="R267" s="552"/>
      <c r="S267" s="552"/>
      <c r="T267" s="552"/>
      <c r="U267" s="552"/>
      <c r="V267" s="552"/>
      <c r="W267" s="553"/>
      <c r="X267" s="75"/>
      <c r="Y267" s="75"/>
      <c r="Z267" s="75"/>
      <c r="AA267" s="75"/>
      <c r="AB267" s="75"/>
    </row>
    <row r="268" spans="2:46" ht="21" customHeight="1" x14ac:dyDescent="0.2">
      <c r="M268" s="45"/>
      <c r="P268" s="554"/>
      <c r="Q268" s="555"/>
      <c r="R268" s="555"/>
      <c r="S268" s="555"/>
      <c r="T268" s="555"/>
      <c r="U268" s="555"/>
      <c r="V268" s="555"/>
      <c r="W268" s="556"/>
      <c r="X268" s="30"/>
      <c r="Y268" s="30"/>
      <c r="Z268" s="30"/>
      <c r="AA268" s="30"/>
      <c r="AB268" s="30"/>
      <c r="AC268" s="30"/>
      <c r="AD268" s="30"/>
      <c r="AE268" s="30"/>
      <c r="AF268" s="30"/>
      <c r="AG268" s="30"/>
      <c r="AH268" s="56"/>
      <c r="AI268" s="56"/>
      <c r="AJ268" s="56"/>
      <c r="AK268" s="56"/>
      <c r="AL268" s="56"/>
      <c r="AM268" s="56"/>
      <c r="AN268" s="56"/>
      <c r="AO268" s="56"/>
      <c r="AP268" s="56"/>
      <c r="AQ268" s="56"/>
      <c r="AR268" s="56"/>
      <c r="AS268" s="56"/>
      <c r="AT268" s="55"/>
    </row>
    <row r="269" spans="2:46" ht="51" customHeight="1" x14ac:dyDescent="0.2">
      <c r="B269" s="649" t="s">
        <v>719</v>
      </c>
      <c r="C269" s="650"/>
      <c r="D269" s="650"/>
      <c r="E269" s="650"/>
      <c r="F269" s="650"/>
      <c r="G269" s="650"/>
      <c r="H269" s="650"/>
      <c r="I269" s="651"/>
      <c r="P269" s="550" t="str">
        <f>"Leverantören intygar att avropssvaret är giltigt minst den tid som avropande organisation angett ovan. "&amp;CHAR(10)&amp;"("&amp;TEXT(D34,"ÅÅÅÅ-MM-DD")&amp;")"</f>
        <v>Leverantören intygar att avropssvaret är giltigt minst den tid som avropande organisation angett ovan. 
(1900-01-00)</v>
      </c>
      <c r="Q269" s="550"/>
      <c r="R269" s="550"/>
      <c r="S269" s="550"/>
      <c r="T269" s="550"/>
      <c r="U269" s="550"/>
      <c r="V269" s="550"/>
      <c r="W269" s="550"/>
      <c r="X269" s="30"/>
      <c r="Y269" s="30"/>
      <c r="Z269" s="30"/>
      <c r="AA269" s="30"/>
      <c r="AB269" s="30"/>
      <c r="AC269" s="30"/>
      <c r="AD269" s="30"/>
      <c r="AE269" s="30"/>
      <c r="AF269" s="30"/>
      <c r="AG269" s="30"/>
      <c r="AH269" s="56"/>
      <c r="AI269" s="56"/>
      <c r="AJ269" s="56"/>
      <c r="AK269" s="56"/>
      <c r="AL269" s="56"/>
      <c r="AM269" s="56"/>
      <c r="AN269" s="56"/>
      <c r="AO269" s="56"/>
      <c r="AP269" s="56"/>
      <c r="AQ269" s="56"/>
      <c r="AR269" s="56"/>
      <c r="AS269" s="56"/>
      <c r="AT269" s="55"/>
    </row>
    <row r="270" spans="2:46" ht="21" customHeight="1" x14ac:dyDescent="0.2">
      <c r="B270" s="79"/>
      <c r="P270" s="489" t="s">
        <v>37</v>
      </c>
      <c r="Q270" s="490"/>
      <c r="R270" s="490"/>
      <c r="S270" s="490"/>
      <c r="T270" s="490"/>
      <c r="U270" s="490"/>
      <c r="V270" s="490"/>
      <c r="W270" s="491"/>
      <c r="X270" s="30"/>
      <c r="Y270" s="30"/>
      <c r="Z270" s="30"/>
      <c r="AA270" s="30"/>
      <c r="AB270" s="30"/>
      <c r="AC270" s="30"/>
      <c r="AD270" s="30"/>
      <c r="AE270" s="30"/>
      <c r="AF270" s="30"/>
      <c r="AG270" s="30"/>
      <c r="AH270" s="56"/>
      <c r="AI270" s="56"/>
      <c r="AJ270" s="56"/>
      <c r="AK270" s="56"/>
      <c r="AL270" s="56"/>
      <c r="AM270" s="56"/>
      <c r="AN270" s="56"/>
      <c r="AO270" s="56"/>
      <c r="AP270" s="56"/>
      <c r="AQ270" s="56"/>
      <c r="AR270" s="56"/>
      <c r="AS270" s="56"/>
      <c r="AT270" s="55"/>
    </row>
    <row r="271" spans="2:46" ht="21.75" customHeight="1" x14ac:dyDescent="0.2">
      <c r="B271" s="33"/>
      <c r="C271" s="33"/>
      <c r="D271" s="33"/>
      <c r="E271" s="33"/>
      <c r="F271" s="33"/>
      <c r="G271" s="33"/>
      <c r="H271" s="33"/>
      <c r="I271" s="33"/>
      <c r="J271" s="33"/>
      <c r="K271" s="33"/>
      <c r="L271" s="33"/>
      <c r="M271" s="33"/>
      <c r="P271" s="484"/>
      <c r="Q271" s="485"/>
      <c r="R271" s="485"/>
      <c r="S271" s="485"/>
      <c r="T271" s="485"/>
      <c r="U271" s="485"/>
      <c r="V271" s="485"/>
      <c r="W271" s="486"/>
      <c r="X271" s="39"/>
      <c r="Y271" s="39"/>
      <c r="Z271" s="39"/>
      <c r="AA271" s="39"/>
      <c r="AB271" s="39"/>
      <c r="AC271" s="39"/>
      <c r="AD271" s="39"/>
      <c r="AE271" s="39"/>
      <c r="AF271" s="39"/>
      <c r="AG271" s="39"/>
      <c r="AH271" s="55" t="b">
        <f>IF(P271=0,TRUE,FALSE)</f>
        <v>1</v>
      </c>
      <c r="AI271" s="57"/>
      <c r="AJ271" s="58"/>
      <c r="AK271" s="55"/>
      <c r="AL271" s="55"/>
      <c r="AM271" s="55"/>
      <c r="AN271" s="55"/>
      <c r="AO271" s="55"/>
      <c r="AP271" s="55"/>
      <c r="AQ271" s="55"/>
      <c r="AR271" s="55"/>
      <c r="AS271" s="55"/>
      <c r="AT271" s="55"/>
    </row>
    <row r="272" spans="2:46" ht="7.5" customHeight="1" x14ac:dyDescent="0.2">
      <c r="B272" s="33"/>
      <c r="C272" s="33"/>
      <c r="D272" s="33"/>
      <c r="E272" s="33"/>
      <c r="F272" s="33"/>
      <c r="G272" s="33"/>
      <c r="H272" s="33"/>
      <c r="I272" s="33"/>
      <c r="J272" s="33"/>
      <c r="K272" s="33"/>
      <c r="L272" s="33"/>
      <c r="M272" s="33"/>
      <c r="P272" s="40"/>
      <c r="Q272" s="40"/>
      <c r="R272" s="40"/>
      <c r="S272" s="40"/>
      <c r="T272" s="40"/>
      <c r="X272" s="41"/>
      <c r="Y272" s="41"/>
      <c r="Z272" s="41"/>
      <c r="AA272" s="41"/>
      <c r="AB272" s="41"/>
      <c r="AC272" s="41"/>
      <c r="AD272" s="41"/>
      <c r="AE272" s="41"/>
      <c r="AF272" s="41"/>
      <c r="AG272" s="41"/>
      <c r="AH272" s="59"/>
      <c r="AI272" s="59"/>
      <c r="AJ272" s="58"/>
      <c r="AK272" s="55"/>
      <c r="AL272" s="55"/>
      <c r="AM272" s="55"/>
      <c r="AN272" s="55"/>
      <c r="AO272" s="55"/>
      <c r="AP272" s="55"/>
      <c r="AQ272" s="55"/>
      <c r="AR272" s="55"/>
      <c r="AS272" s="55"/>
      <c r="AT272" s="55"/>
    </row>
    <row r="273" spans="2:46" ht="18" customHeight="1" x14ac:dyDescent="0.2">
      <c r="B273" s="33"/>
      <c r="C273" s="33"/>
      <c r="D273" s="33"/>
      <c r="E273" s="33"/>
      <c r="F273" s="33"/>
      <c r="G273" s="33"/>
      <c r="H273" s="33"/>
      <c r="I273" s="33"/>
      <c r="J273" s="33"/>
      <c r="K273" s="33"/>
      <c r="L273" s="33"/>
      <c r="M273" s="33"/>
      <c r="P273" s="547" t="s">
        <v>38</v>
      </c>
      <c r="Q273" s="548"/>
      <c r="R273" s="548"/>
      <c r="S273" s="548"/>
      <c r="T273" s="548"/>
      <c r="U273" s="548"/>
      <c r="V273" s="548"/>
      <c r="W273" s="549"/>
      <c r="X273" s="40"/>
      <c r="Y273" s="40"/>
      <c r="Z273" s="40"/>
      <c r="AA273" s="40"/>
      <c r="AB273" s="40"/>
      <c r="AC273" s="40"/>
      <c r="AD273" s="40"/>
      <c r="AE273" s="40"/>
      <c r="AF273" s="40"/>
      <c r="AG273" s="40"/>
      <c r="AH273" s="58"/>
      <c r="AI273" s="58"/>
      <c r="AJ273" s="58"/>
      <c r="AK273" s="55"/>
      <c r="AL273" s="55"/>
      <c r="AM273" s="55"/>
      <c r="AN273" s="55"/>
      <c r="AO273" s="55"/>
      <c r="AP273" s="55"/>
      <c r="AQ273" s="55"/>
      <c r="AR273" s="55"/>
      <c r="AS273" s="55"/>
      <c r="AT273" s="55"/>
    </row>
    <row r="274" spans="2:46" ht="14.25" customHeight="1" x14ac:dyDescent="0.2">
      <c r="B274" s="46"/>
      <c r="C274" s="46"/>
      <c r="D274" s="46"/>
      <c r="P274" s="541"/>
      <c r="Q274" s="542"/>
      <c r="R274" s="542"/>
      <c r="S274" s="542"/>
      <c r="T274" s="542"/>
      <c r="U274" s="542"/>
      <c r="V274" s="542"/>
      <c r="W274" s="543"/>
      <c r="X274" s="39"/>
      <c r="Y274" s="39"/>
      <c r="Z274" s="39"/>
      <c r="AA274" s="39"/>
      <c r="AB274" s="39"/>
      <c r="AC274" s="39"/>
      <c r="AD274" s="39"/>
      <c r="AE274" s="39"/>
      <c r="AF274" s="39"/>
      <c r="AG274" s="39"/>
      <c r="AH274" s="57"/>
      <c r="AI274" s="57"/>
      <c r="AJ274" s="58"/>
      <c r="AK274" s="55"/>
      <c r="AL274" s="55"/>
      <c r="AM274" s="55"/>
      <c r="AN274" s="55"/>
      <c r="AO274" s="55"/>
      <c r="AP274" s="55"/>
      <c r="AQ274" s="55"/>
      <c r="AR274" s="55"/>
      <c r="AS274" s="55"/>
      <c r="AT274" s="55"/>
    </row>
    <row r="275" spans="2:46" ht="26.25" customHeight="1" x14ac:dyDescent="0.2">
      <c r="B275" s="46"/>
      <c r="C275" s="46"/>
      <c r="D275" s="46"/>
      <c r="F275" s="45"/>
      <c r="P275" s="544"/>
      <c r="Q275" s="545"/>
      <c r="R275" s="545"/>
      <c r="S275" s="545"/>
      <c r="T275" s="545"/>
      <c r="U275" s="545"/>
      <c r="V275" s="545"/>
      <c r="W275" s="546"/>
      <c r="X275" s="41"/>
      <c r="Y275" s="41"/>
      <c r="Z275" s="41"/>
      <c r="AA275" s="41"/>
      <c r="AB275" s="41"/>
      <c r="AC275" s="41"/>
      <c r="AD275" s="41"/>
      <c r="AE275" s="41"/>
      <c r="AF275" s="41"/>
      <c r="AG275" s="41"/>
      <c r="AH275" s="55" t="b">
        <f>IF(P274=0,TRUE,FALSE)</f>
        <v>1</v>
      </c>
      <c r="AI275" s="59"/>
      <c r="AJ275" s="58"/>
      <c r="AK275" s="55"/>
      <c r="AL275" s="55"/>
      <c r="AM275" s="55"/>
      <c r="AN275" s="55"/>
      <c r="AO275" s="55"/>
      <c r="AP275" s="55"/>
      <c r="AQ275" s="55"/>
      <c r="AR275" s="55"/>
      <c r="AS275" s="55"/>
      <c r="AT275" s="55"/>
    </row>
    <row r="276" spans="2:46" ht="42.75" customHeight="1" x14ac:dyDescent="0.2">
      <c r="F276" s="45"/>
      <c r="R276" s="41"/>
      <c r="X276" s="41"/>
      <c r="Y276" s="41"/>
      <c r="Z276" s="41"/>
      <c r="AA276" s="41"/>
      <c r="AB276" s="41"/>
      <c r="AC276" s="41"/>
      <c r="AD276" s="41"/>
      <c r="AE276" s="41"/>
      <c r="AF276" s="41"/>
      <c r="AG276" s="41"/>
      <c r="AH276" s="59"/>
      <c r="AI276" s="59"/>
      <c r="AJ276" s="58"/>
      <c r="AK276" s="55"/>
      <c r="AL276" s="55"/>
      <c r="AM276" s="55"/>
      <c r="AN276" s="55"/>
      <c r="AO276" s="55"/>
      <c r="AP276" s="55"/>
      <c r="AQ276" s="55"/>
      <c r="AR276" s="55"/>
      <c r="AS276" s="55"/>
      <c r="AT276" s="55"/>
    </row>
    <row r="277" spans="2:46" ht="42.75" customHeight="1" x14ac:dyDescent="0.2">
      <c r="T277" s="540" t="str">
        <f>IF(LarmStatus,"Minst ett av de obligatoriska kraven är inte ifyllda eller besvarde med Nej","")</f>
        <v>Minst ett av de obligatoriska kraven är inte ifyllda eller besvarde med Nej</v>
      </c>
      <c r="U277" s="540"/>
      <c r="V277" s="540"/>
      <c r="W277" s="540"/>
      <c r="X277" s="45"/>
      <c r="AH277" s="55"/>
      <c r="AI277" s="55"/>
      <c r="AJ277" s="55"/>
      <c r="AK277" s="55"/>
      <c r="AL277" s="55"/>
      <c r="AM277" s="55"/>
      <c r="AN277" s="55"/>
      <c r="AO277" s="55"/>
      <c r="AP277" s="55"/>
      <c r="AQ277" s="55"/>
      <c r="AR277" s="55"/>
      <c r="AS277" s="55"/>
      <c r="AT277" s="55"/>
    </row>
    <row r="278" spans="2:46" ht="7.5" customHeight="1" x14ac:dyDescent="0.2">
      <c r="AH278" s="55"/>
      <c r="AI278" s="55"/>
      <c r="AJ278" s="55"/>
      <c r="AK278" s="55"/>
      <c r="AL278" s="55"/>
      <c r="AM278" s="55"/>
      <c r="AN278" s="55"/>
      <c r="AO278" s="55"/>
      <c r="AP278" s="55"/>
      <c r="AQ278" s="55"/>
      <c r="AR278" s="55"/>
      <c r="AS278" s="55"/>
      <c r="AT278" s="55"/>
    </row>
    <row r="279" spans="2:46" ht="7.5" customHeight="1" x14ac:dyDescent="0.2">
      <c r="AH279" s="55"/>
      <c r="AI279" s="55"/>
      <c r="AJ279" s="55"/>
      <c r="AK279" s="55"/>
      <c r="AL279" s="55"/>
      <c r="AM279" s="55"/>
      <c r="AN279" s="55"/>
      <c r="AO279" s="55"/>
      <c r="AP279" s="55"/>
      <c r="AQ279" s="55"/>
      <c r="AR279" s="55"/>
      <c r="AS279" s="55"/>
      <c r="AT279" s="55"/>
    </row>
    <row r="280" spans="2:46" ht="20.25" customHeight="1" x14ac:dyDescent="0.2">
      <c r="AH280" s="55"/>
      <c r="AI280" s="55"/>
      <c r="AJ280" s="55"/>
      <c r="AK280" s="55"/>
      <c r="AL280" s="55"/>
      <c r="AM280" s="55"/>
      <c r="AN280" s="55"/>
      <c r="AO280" s="55"/>
      <c r="AP280" s="55"/>
      <c r="AQ280" s="55"/>
      <c r="AR280" s="55"/>
      <c r="AS280" s="55"/>
      <c r="AT280" s="55"/>
    </row>
    <row r="281" spans="2:46" ht="17.25" customHeight="1" x14ac:dyDescent="0.2">
      <c r="AH281" s="55"/>
      <c r="AI281" s="55"/>
      <c r="AJ281" s="55"/>
      <c r="AK281" s="55"/>
      <c r="AL281" s="55"/>
      <c r="AM281" s="55"/>
      <c r="AN281" s="55"/>
      <c r="AO281" s="55"/>
      <c r="AP281" s="55"/>
      <c r="AQ281" s="55"/>
      <c r="AR281" s="55"/>
      <c r="AS281" s="55"/>
      <c r="AT281" s="55"/>
    </row>
    <row r="282" spans="2:46" ht="17.25" customHeight="1" x14ac:dyDescent="0.2">
      <c r="AH282" s="55"/>
      <c r="AI282" s="55"/>
      <c r="AJ282" s="55"/>
      <c r="AK282" s="55"/>
      <c r="AL282" s="55"/>
      <c r="AM282" s="55"/>
      <c r="AN282" s="55"/>
      <c r="AO282" s="55"/>
      <c r="AP282" s="55"/>
      <c r="AQ282" s="55"/>
      <c r="AR282" s="55"/>
      <c r="AS282" s="55"/>
      <c r="AT282" s="55"/>
    </row>
    <row r="283" spans="2:46" ht="17.25" customHeight="1" x14ac:dyDescent="0.2">
      <c r="AH283" s="55"/>
      <c r="AI283" s="55"/>
      <c r="AJ283" s="55"/>
      <c r="AK283" s="55"/>
      <c r="AL283" s="55"/>
      <c r="AM283" s="55"/>
      <c r="AN283" s="55"/>
      <c r="AO283" s="55"/>
      <c r="AP283" s="55"/>
      <c r="AQ283" s="55"/>
      <c r="AR283" s="55"/>
      <c r="AS283" s="55"/>
      <c r="AT283" s="55"/>
    </row>
    <row r="284" spans="2:46" ht="17.25" customHeight="1" x14ac:dyDescent="0.2">
      <c r="AH284" s="55"/>
      <c r="AI284" s="55"/>
      <c r="AJ284" s="55"/>
      <c r="AK284" s="55"/>
      <c r="AL284" s="55"/>
      <c r="AM284" s="55"/>
      <c r="AN284" s="55"/>
      <c r="AO284" s="55"/>
      <c r="AP284" s="55"/>
      <c r="AQ284" s="55"/>
      <c r="AR284" s="55"/>
      <c r="AS284" s="55"/>
      <c r="AT284" s="55"/>
    </row>
    <row r="285" spans="2:46" ht="17.25" customHeight="1" x14ac:dyDescent="0.2">
      <c r="AH285" s="55"/>
      <c r="AI285" s="55"/>
      <c r="AJ285" s="55"/>
      <c r="AK285" s="55"/>
      <c r="AL285" s="55"/>
      <c r="AM285" s="55"/>
      <c r="AN285" s="55"/>
      <c r="AO285" s="55"/>
      <c r="AP285" s="55"/>
      <c r="AQ285" s="55"/>
      <c r="AR285" s="55"/>
      <c r="AS285" s="55"/>
      <c r="AT285" s="55"/>
    </row>
    <row r="286" spans="2:46" ht="17.25" customHeight="1" x14ac:dyDescent="0.2">
      <c r="AH286" s="55"/>
      <c r="AI286" s="55"/>
      <c r="AJ286" s="55"/>
      <c r="AK286" s="55"/>
      <c r="AL286" s="55"/>
      <c r="AM286" s="55"/>
      <c r="AN286" s="55"/>
      <c r="AO286" s="55"/>
      <c r="AP286" s="55"/>
      <c r="AQ286" s="55"/>
      <c r="AR286" s="55"/>
      <c r="AS286" s="55"/>
      <c r="AT286" s="55"/>
    </row>
    <row r="287" spans="2:46" ht="17.25" customHeight="1" x14ac:dyDescent="0.2">
      <c r="AH287" s="55"/>
      <c r="AI287" s="55"/>
      <c r="AJ287" s="55"/>
      <c r="AK287" s="55"/>
      <c r="AL287" s="55"/>
      <c r="AM287" s="55"/>
      <c r="AN287" s="55"/>
      <c r="AO287" s="55"/>
      <c r="AP287" s="55"/>
      <c r="AQ287" s="55"/>
      <c r="AR287" s="55"/>
      <c r="AS287" s="55"/>
      <c r="AT287" s="55"/>
    </row>
  </sheetData>
  <sheetProtection algorithmName="SHA-512" hashValue="4ocHKvrmpqgAs0982iM4GUTvR9AugdQ3MnJR8w1UED5bOoEMsAuxbhduR65WybSmKDCA1MhU96JYpn4npYvpww==" saltValue="+ul8B5NcYnaGayo79/z1xg==" spinCount="100000" sheet="1" formatRows="0"/>
  <dataConsolidate/>
  <mergeCells count="782">
    <mergeCell ref="P271:W271"/>
    <mergeCell ref="P273:W273"/>
    <mergeCell ref="P274:W275"/>
    <mergeCell ref="T277:W277"/>
    <mergeCell ref="B263:I263"/>
    <mergeCell ref="P263:W263"/>
    <mergeCell ref="P267:W268"/>
    <mergeCell ref="B269:I269"/>
    <mergeCell ref="P269:W269"/>
    <mergeCell ref="P270:W270"/>
    <mergeCell ref="B215:I215"/>
    <mergeCell ref="P215:S215"/>
    <mergeCell ref="B216:I216"/>
    <mergeCell ref="B217:I217"/>
    <mergeCell ref="X217:AB266"/>
    <mergeCell ref="B218:I218"/>
    <mergeCell ref="B221:I221"/>
    <mergeCell ref="P221:S221"/>
    <mergeCell ref="B222:I222"/>
    <mergeCell ref="B223:I223"/>
    <mergeCell ref="B260:I260"/>
    <mergeCell ref="P260:W260"/>
    <mergeCell ref="B261:I261"/>
    <mergeCell ref="P261:W261"/>
    <mergeCell ref="B262:I262"/>
    <mergeCell ref="P262:W262"/>
    <mergeCell ref="B238:I238"/>
    <mergeCell ref="B241:I241"/>
    <mergeCell ref="B242:I244"/>
    <mergeCell ref="B246:F246"/>
    <mergeCell ref="B247:I247"/>
    <mergeCell ref="B248:I257"/>
    <mergeCell ref="B231:I231"/>
    <mergeCell ref="B232:I232"/>
    <mergeCell ref="B235:I235"/>
    <mergeCell ref="P235:S235"/>
    <mergeCell ref="B236:I236"/>
    <mergeCell ref="B237:I237"/>
    <mergeCell ref="B224:I224"/>
    <mergeCell ref="B227:I227"/>
    <mergeCell ref="P227:S227"/>
    <mergeCell ref="B228:I228"/>
    <mergeCell ref="B229:I229"/>
    <mergeCell ref="B230:I230"/>
    <mergeCell ref="S208:T208"/>
    <mergeCell ref="U208:V208"/>
    <mergeCell ref="U209:V209"/>
    <mergeCell ref="B212:F212"/>
    <mergeCell ref="B213:I213"/>
    <mergeCell ref="B202:N202"/>
    <mergeCell ref="S202:T202"/>
    <mergeCell ref="U202:V202"/>
    <mergeCell ref="B203:N209"/>
    <mergeCell ref="U203:V203"/>
    <mergeCell ref="S204:T204"/>
    <mergeCell ref="U204:V204"/>
    <mergeCell ref="S205:T205"/>
    <mergeCell ref="U205:V205"/>
    <mergeCell ref="R206:T207"/>
    <mergeCell ref="B194:C194"/>
    <mergeCell ref="R194:S194"/>
    <mergeCell ref="T194:U194"/>
    <mergeCell ref="V194:W194"/>
    <mergeCell ref="M195:N195"/>
    <mergeCell ref="B190:C190"/>
    <mergeCell ref="D190:G190"/>
    <mergeCell ref="H190:K190"/>
    <mergeCell ref="Q190:X190"/>
    <mergeCell ref="B191:C191"/>
    <mergeCell ref="D191:G191"/>
    <mergeCell ref="H191:K191"/>
    <mergeCell ref="Q191:X191"/>
    <mergeCell ref="B188:C188"/>
    <mergeCell ref="D188:G188"/>
    <mergeCell ref="H188:K188"/>
    <mergeCell ref="Q188:X188"/>
    <mergeCell ref="B189:C189"/>
    <mergeCell ref="D189:G189"/>
    <mergeCell ref="H189:K189"/>
    <mergeCell ref="Q189:X189"/>
    <mergeCell ref="B186:C186"/>
    <mergeCell ref="D186:G186"/>
    <mergeCell ref="H186:K186"/>
    <mergeCell ref="Q186:X186"/>
    <mergeCell ref="B187:C187"/>
    <mergeCell ref="D187:G187"/>
    <mergeCell ref="H187:K187"/>
    <mergeCell ref="Q187:X187"/>
    <mergeCell ref="B184:C184"/>
    <mergeCell ref="D184:G184"/>
    <mergeCell ref="H184:K184"/>
    <mergeCell ref="Q184:X184"/>
    <mergeCell ref="B185:C185"/>
    <mergeCell ref="D185:G185"/>
    <mergeCell ref="H185:K185"/>
    <mergeCell ref="Q185:X185"/>
    <mergeCell ref="B182:C182"/>
    <mergeCell ref="D182:G182"/>
    <mergeCell ref="H182:K182"/>
    <mergeCell ref="Q182:X182"/>
    <mergeCell ref="B183:C183"/>
    <mergeCell ref="D183:G183"/>
    <mergeCell ref="H183:K183"/>
    <mergeCell ref="Q183:X183"/>
    <mergeCell ref="B180:C180"/>
    <mergeCell ref="D180:G180"/>
    <mergeCell ref="H180:K180"/>
    <mergeCell ref="Q180:X180"/>
    <mergeCell ref="B181:C181"/>
    <mergeCell ref="D181:G181"/>
    <mergeCell ref="H181:K181"/>
    <mergeCell ref="Q181:X181"/>
    <mergeCell ref="B178:C178"/>
    <mergeCell ref="D178:G178"/>
    <mergeCell ref="H178:K178"/>
    <mergeCell ref="Q178:X178"/>
    <mergeCell ref="B179:C179"/>
    <mergeCell ref="D179:G179"/>
    <mergeCell ref="H179:K179"/>
    <mergeCell ref="Q179:X179"/>
    <mergeCell ref="B176:C176"/>
    <mergeCell ref="D176:G176"/>
    <mergeCell ref="H176:K176"/>
    <mergeCell ref="Q176:X176"/>
    <mergeCell ref="B177:C177"/>
    <mergeCell ref="D177:G177"/>
    <mergeCell ref="H177:K177"/>
    <mergeCell ref="Q177:X177"/>
    <mergeCell ref="B174:C174"/>
    <mergeCell ref="D174:G174"/>
    <mergeCell ref="H174:K174"/>
    <mergeCell ref="Q174:X174"/>
    <mergeCell ref="B175:C175"/>
    <mergeCell ref="D175:G175"/>
    <mergeCell ref="H175:K175"/>
    <mergeCell ref="Q175:X175"/>
    <mergeCell ref="B172:C172"/>
    <mergeCell ref="D172:G172"/>
    <mergeCell ref="H172:K172"/>
    <mergeCell ref="Q172:X172"/>
    <mergeCell ref="B173:C173"/>
    <mergeCell ref="D173:G173"/>
    <mergeCell ref="H173:K173"/>
    <mergeCell ref="Q173:X173"/>
    <mergeCell ref="B170:C170"/>
    <mergeCell ref="D170:G170"/>
    <mergeCell ref="H170:K170"/>
    <mergeCell ref="Q170:X170"/>
    <mergeCell ref="B171:C171"/>
    <mergeCell ref="D171:G171"/>
    <mergeCell ref="H171:K171"/>
    <mergeCell ref="Q171:X171"/>
    <mergeCell ref="B168:C168"/>
    <mergeCell ref="D168:G168"/>
    <mergeCell ref="H168:K168"/>
    <mergeCell ref="Q168:X168"/>
    <mergeCell ref="B169:C169"/>
    <mergeCell ref="D169:G169"/>
    <mergeCell ref="H169:K169"/>
    <mergeCell ref="Q169:X169"/>
    <mergeCell ref="B167:C167"/>
    <mergeCell ref="D167:G167"/>
    <mergeCell ref="H167:K167"/>
    <mergeCell ref="Q167:X167"/>
    <mergeCell ref="H162:N162"/>
    <mergeCell ref="B165:E165"/>
    <mergeCell ref="B166:C166"/>
    <mergeCell ref="D166:G166"/>
    <mergeCell ref="H166:K166"/>
    <mergeCell ref="Q166:X166"/>
    <mergeCell ref="B154:C154"/>
    <mergeCell ref="D154:G154"/>
    <mergeCell ref="H154:N154"/>
    <mergeCell ref="Q154:X154"/>
    <mergeCell ref="B155:C155"/>
    <mergeCell ref="D155:G155"/>
    <mergeCell ref="H155:N155"/>
    <mergeCell ref="Q155:X155"/>
    <mergeCell ref="B158:C158"/>
    <mergeCell ref="D158:G158"/>
    <mergeCell ref="H158:N158"/>
    <mergeCell ref="Q158:X158"/>
    <mergeCell ref="B159:C159"/>
    <mergeCell ref="D159:G159"/>
    <mergeCell ref="H159:N159"/>
    <mergeCell ref="Q159:X159"/>
    <mergeCell ref="B157:C157"/>
    <mergeCell ref="D157:G157"/>
    <mergeCell ref="H157:N157"/>
    <mergeCell ref="Q157:X157"/>
    <mergeCell ref="B153:C153"/>
    <mergeCell ref="D153:G153"/>
    <mergeCell ref="H153:N153"/>
    <mergeCell ref="Q153:X153"/>
    <mergeCell ref="B160:C160"/>
    <mergeCell ref="D160:G160"/>
    <mergeCell ref="H160:N160"/>
    <mergeCell ref="Q160:X160"/>
    <mergeCell ref="B161:C161"/>
    <mergeCell ref="D161:G161"/>
    <mergeCell ref="H161:N161"/>
    <mergeCell ref="Q161:X161"/>
    <mergeCell ref="B146:C146"/>
    <mergeCell ref="D146:G146"/>
    <mergeCell ref="H146:N146"/>
    <mergeCell ref="Q146:X146"/>
    <mergeCell ref="B147:C147"/>
    <mergeCell ref="D147:G147"/>
    <mergeCell ref="H147:N147"/>
    <mergeCell ref="Q147:X147"/>
    <mergeCell ref="B156:C156"/>
    <mergeCell ref="D156:G156"/>
    <mergeCell ref="H156:N156"/>
    <mergeCell ref="Q156:X156"/>
    <mergeCell ref="B152:C152"/>
    <mergeCell ref="D152:G152"/>
    <mergeCell ref="H152:N152"/>
    <mergeCell ref="Q152:X152"/>
    <mergeCell ref="B148:C148"/>
    <mergeCell ref="D148:G148"/>
    <mergeCell ref="H148:N148"/>
    <mergeCell ref="Q148:X148"/>
    <mergeCell ref="B149:C149"/>
    <mergeCell ref="D149:G149"/>
    <mergeCell ref="H149:N149"/>
    <mergeCell ref="Q149:X149"/>
    <mergeCell ref="B150:C150"/>
    <mergeCell ref="D150:G150"/>
    <mergeCell ref="H150:N150"/>
    <mergeCell ref="Q150:X150"/>
    <mergeCell ref="B151:C151"/>
    <mergeCell ref="D151:G151"/>
    <mergeCell ref="H151:N151"/>
    <mergeCell ref="Q151:X151"/>
    <mergeCell ref="B144:C144"/>
    <mergeCell ref="D144:G144"/>
    <mergeCell ref="H144:N144"/>
    <mergeCell ref="Q144:X144"/>
    <mergeCell ref="B145:C145"/>
    <mergeCell ref="D145:G145"/>
    <mergeCell ref="H145:N145"/>
    <mergeCell ref="Q145:X145"/>
    <mergeCell ref="B141:C141"/>
    <mergeCell ref="D141:G141"/>
    <mergeCell ref="H141:N141"/>
    <mergeCell ref="Q141:X141"/>
    <mergeCell ref="B142:C142"/>
    <mergeCell ref="D142:G142"/>
    <mergeCell ref="H142:N142"/>
    <mergeCell ref="Q142:X142"/>
    <mergeCell ref="B143:C143"/>
    <mergeCell ref="D143:G143"/>
    <mergeCell ref="H143:N143"/>
    <mergeCell ref="Q143:X143"/>
    <mergeCell ref="B130:J130"/>
    <mergeCell ref="B131:J132"/>
    <mergeCell ref="K132:K135"/>
    <mergeCell ref="L132:N134"/>
    <mergeCell ref="B134:F134"/>
    <mergeCell ref="B135:E135"/>
    <mergeCell ref="X118:Y118"/>
    <mergeCell ref="X120:Y120"/>
    <mergeCell ref="B123:J123"/>
    <mergeCell ref="B124:J124"/>
    <mergeCell ref="B140:C140"/>
    <mergeCell ref="D140:G140"/>
    <mergeCell ref="H140:N140"/>
    <mergeCell ref="Q140:X140"/>
    <mergeCell ref="B136:C136"/>
    <mergeCell ref="D136:G136"/>
    <mergeCell ref="H136:N136"/>
    <mergeCell ref="Q136:X136"/>
    <mergeCell ref="B137:C137"/>
    <mergeCell ref="D137:G137"/>
    <mergeCell ref="H137:N137"/>
    <mergeCell ref="Q137:X137"/>
    <mergeCell ref="B138:C138"/>
    <mergeCell ref="D138:G138"/>
    <mergeCell ref="H138:N138"/>
    <mergeCell ref="Q138:X138"/>
    <mergeCell ref="B139:C139"/>
    <mergeCell ref="D139:G139"/>
    <mergeCell ref="H139:N139"/>
    <mergeCell ref="Q139:X139"/>
    <mergeCell ref="B104:D104"/>
    <mergeCell ref="F104:L104"/>
    <mergeCell ref="P104:U104"/>
    <mergeCell ref="V104:W104"/>
    <mergeCell ref="X104:Y104"/>
    <mergeCell ref="U105:W105"/>
    <mergeCell ref="E126:I126"/>
    <mergeCell ref="B129:J129"/>
    <mergeCell ref="U115:W115"/>
    <mergeCell ref="B112:D112"/>
    <mergeCell ref="F112:L112"/>
    <mergeCell ref="P112:U112"/>
    <mergeCell ref="V112:W112"/>
    <mergeCell ref="B114:D114"/>
    <mergeCell ref="F114:L114"/>
    <mergeCell ref="P114:U114"/>
    <mergeCell ref="V114:W114"/>
    <mergeCell ref="L128:N130"/>
    <mergeCell ref="B116:D116"/>
    <mergeCell ref="F116:L116"/>
    <mergeCell ref="P116:U116"/>
    <mergeCell ref="V116:W116"/>
    <mergeCell ref="X116:Y116"/>
    <mergeCell ref="U117:W117"/>
    <mergeCell ref="X114:Y114"/>
    <mergeCell ref="B108:D108"/>
    <mergeCell ref="F108:L108"/>
    <mergeCell ref="P108:U108"/>
    <mergeCell ref="V108:W108"/>
    <mergeCell ref="X108:Y108"/>
    <mergeCell ref="U109:W109"/>
    <mergeCell ref="B106:D106"/>
    <mergeCell ref="F106:L106"/>
    <mergeCell ref="P106:U106"/>
    <mergeCell ref="V106:W106"/>
    <mergeCell ref="X106:Y106"/>
    <mergeCell ref="U107:W107"/>
    <mergeCell ref="X112:Y112"/>
    <mergeCell ref="U113:W113"/>
    <mergeCell ref="B110:D110"/>
    <mergeCell ref="F110:L110"/>
    <mergeCell ref="P110:U110"/>
    <mergeCell ref="V110:W110"/>
    <mergeCell ref="X110:Y110"/>
    <mergeCell ref="U111:W111"/>
    <mergeCell ref="X99:Y99"/>
    <mergeCell ref="B101:F101"/>
    <mergeCell ref="U102:W102"/>
    <mergeCell ref="B103:D103"/>
    <mergeCell ref="F103:L103"/>
    <mergeCell ref="P103:U103"/>
    <mergeCell ref="V103:W103"/>
    <mergeCell ref="X103:Y103"/>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C55:D55"/>
    <mergeCell ref="E55:F55"/>
    <mergeCell ref="G55:H55"/>
    <mergeCell ref="I55:L55"/>
    <mergeCell ref="P55:U55"/>
    <mergeCell ref="V55:W55"/>
    <mergeCell ref="X55:Y55"/>
    <mergeCell ref="C54:D54"/>
    <mergeCell ref="E54:F54"/>
    <mergeCell ref="G54:H54"/>
    <mergeCell ref="I54:L54"/>
    <mergeCell ref="P54:U54"/>
    <mergeCell ref="V54:W54"/>
    <mergeCell ref="Z48:AQ48"/>
    <mergeCell ref="C49:D49"/>
    <mergeCell ref="E49:F49"/>
    <mergeCell ref="G49:H49"/>
    <mergeCell ref="I49:L49"/>
    <mergeCell ref="P49:U49"/>
    <mergeCell ref="V49:W49"/>
    <mergeCell ref="X49:Y49"/>
    <mergeCell ref="X54:Y54"/>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0:Y50"/>
    <mergeCell ref="C51:D51"/>
    <mergeCell ref="E51:F51"/>
    <mergeCell ref="G51:H51"/>
    <mergeCell ref="I51:L51"/>
    <mergeCell ref="P51:U51"/>
    <mergeCell ref="V51:W51"/>
    <mergeCell ref="X51:Y51"/>
    <mergeCell ref="C50:D50"/>
    <mergeCell ref="E50:F50"/>
    <mergeCell ref="G50:H50"/>
    <mergeCell ref="I50:L50"/>
    <mergeCell ref="P50:U50"/>
    <mergeCell ref="V50:W50"/>
    <mergeCell ref="P46:Q46"/>
    <mergeCell ref="C47:D47"/>
    <mergeCell ref="E47:F47"/>
    <mergeCell ref="G47:H47"/>
    <mergeCell ref="I47:L47"/>
    <mergeCell ref="P47:U47"/>
    <mergeCell ref="B39:K39"/>
    <mergeCell ref="B40:K40"/>
    <mergeCell ref="B42:K42"/>
    <mergeCell ref="B43:K43"/>
    <mergeCell ref="F45:K46"/>
    <mergeCell ref="B46:E46"/>
    <mergeCell ref="V47:W47"/>
    <mergeCell ref="X47:Y47"/>
    <mergeCell ref="C48:D48"/>
    <mergeCell ref="E48:F48"/>
    <mergeCell ref="G48:H48"/>
    <mergeCell ref="I48:L48"/>
    <mergeCell ref="P48:U48"/>
    <mergeCell ref="V48:W48"/>
    <mergeCell ref="X48:Y48"/>
    <mergeCell ref="B37:C37"/>
    <mergeCell ref="D37:E37"/>
    <mergeCell ref="G37:H37"/>
    <mergeCell ref="B31:C31"/>
    <mergeCell ref="D31:E31"/>
    <mergeCell ref="G31:I31"/>
    <mergeCell ref="B33:C33"/>
    <mergeCell ref="D33:E33"/>
    <mergeCell ref="B34:C34"/>
    <mergeCell ref="D34:E34"/>
    <mergeCell ref="B13:D13"/>
    <mergeCell ref="E13:G13"/>
    <mergeCell ref="H13:I13"/>
    <mergeCell ref="P13:S13"/>
    <mergeCell ref="T13:U13"/>
    <mergeCell ref="V13:W13"/>
    <mergeCell ref="B36:C36"/>
    <mergeCell ref="D36:E36"/>
    <mergeCell ref="G36:H36"/>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V12:W12"/>
    <mergeCell ref="B6:I6"/>
    <mergeCell ref="J6:O7"/>
    <mergeCell ref="B7:I7"/>
    <mergeCell ref="B8:G8"/>
    <mergeCell ref="H8:I8"/>
    <mergeCell ref="J8:O8"/>
    <mergeCell ref="P3:R3"/>
    <mergeCell ref="T3:W3"/>
    <mergeCell ref="B4:I5"/>
    <mergeCell ref="J4:O4"/>
    <mergeCell ref="P4:W5"/>
    <mergeCell ref="J5:O5"/>
    <mergeCell ref="B3:I3"/>
  </mergeCells>
  <conditionalFormatting sqref="P271:W271 P274:W275">
    <cfRule type="expression" dxfId="61" priority="106" stopIfTrue="1">
      <formula>#REF!="Ja"</formula>
    </cfRule>
  </conditionalFormatting>
  <conditionalFormatting sqref="S17:W17">
    <cfRule type="expression" dxfId="60" priority="105" stopIfTrue="1">
      <formula>$P$17="Nej"</formula>
    </cfRule>
  </conditionalFormatting>
  <conditionalFormatting sqref="T215">
    <cfRule type="cellIs" dxfId="59" priority="101" stopIfTrue="1" operator="equal">
      <formula>"Nej"</formula>
    </cfRule>
  </conditionalFormatting>
  <conditionalFormatting sqref="T221">
    <cfRule type="cellIs" dxfId="58" priority="100" stopIfTrue="1" operator="equal">
      <formula>"Nej"</formula>
    </cfRule>
  </conditionalFormatting>
  <conditionalFormatting sqref="T227">
    <cfRule type="cellIs" dxfId="57" priority="99" stopIfTrue="1" operator="equal">
      <formula>"Nej"</formula>
    </cfRule>
  </conditionalFormatting>
  <conditionalFormatting sqref="T215 T221 T227">
    <cfRule type="expression" dxfId="56" priority="102" stopIfTrue="1">
      <formula>AG215</formula>
    </cfRule>
  </conditionalFormatting>
  <conditionalFormatting sqref="M193:N194 T194:U194">
    <cfRule type="expression" dxfId="55" priority="98">
      <formula>#REF!="Ut1"</formula>
    </cfRule>
  </conditionalFormatting>
  <conditionalFormatting sqref="L193:L194 P194:Q194">
    <cfRule type="expression" dxfId="54" priority="97">
      <formula>#REF!="Ut2"</formula>
    </cfRule>
  </conditionalFormatting>
  <conditionalFormatting sqref="B137:N137 B138:G161 H138:N162 B190:C191 D168:G191">
    <cfRule type="expression" dxfId="53" priority="96">
      <formula>$B137=""</formula>
    </cfRule>
  </conditionalFormatting>
  <conditionalFormatting sqref="T235">
    <cfRule type="cellIs" dxfId="52" priority="94" stopIfTrue="1" operator="equal">
      <formula>"Nej"</formula>
    </cfRule>
  </conditionalFormatting>
  <conditionalFormatting sqref="T235">
    <cfRule type="expression" dxfId="51" priority="95" stopIfTrue="1">
      <formula>AG235</formula>
    </cfRule>
  </conditionalFormatting>
  <conditionalFormatting sqref="M194:N194">
    <cfRule type="expression" dxfId="50" priority="91">
      <formula>UtvarderingsVal="Alt2"</formula>
    </cfRule>
  </conditionalFormatting>
  <conditionalFormatting sqref="L194:N194">
    <cfRule type="expression" dxfId="49" priority="93">
      <formula>UtvarderingsVal="Alt3"</formula>
    </cfRule>
  </conditionalFormatting>
  <conditionalFormatting sqref="Q194">
    <cfRule type="expression" dxfId="48" priority="92">
      <formula>UtvarderingsVal="Alt3"</formula>
    </cfRule>
  </conditionalFormatting>
  <conditionalFormatting sqref="F104:K104 F106:K106 F108:K108 F110:K110 F112:K112 F114:K114 F116:K116">
    <cfRule type="expression" dxfId="47" priority="90">
      <formula>$E104="Ja"</formula>
    </cfRule>
  </conditionalFormatting>
  <conditionalFormatting sqref="P104:W104 P106:W106 P108:W108 P110:W110 P112:W112 P114:W114 P116:W116">
    <cfRule type="expression" dxfId="46" priority="89">
      <formula>$E104="Ja"</formula>
    </cfRule>
  </conditionalFormatting>
  <conditionalFormatting sqref="P106:W106">
    <cfRule type="expression" dxfId="45" priority="88">
      <formula>AND($C106&lt;&gt;"Välj tjänst",$C106&lt;&gt;"")</formula>
    </cfRule>
  </conditionalFormatting>
  <conditionalFormatting sqref="P108:W108">
    <cfRule type="expression" dxfId="44" priority="87">
      <formula>AND($C108&lt;&gt;"Välj tjänst",$C108&lt;&gt;"")</formula>
    </cfRule>
  </conditionalFormatting>
  <conditionalFormatting sqref="P110:W110">
    <cfRule type="expression" dxfId="43" priority="86">
      <formula>AND($C110&lt;&gt;"Välj tjänst",$C110&lt;&gt;"")</formula>
    </cfRule>
  </conditionalFormatting>
  <conditionalFormatting sqref="P112:W112">
    <cfRule type="expression" dxfId="42" priority="85">
      <formula>AND($C112&lt;&gt;"Välj tjänst",$C112&lt;&gt;"")</formula>
    </cfRule>
  </conditionalFormatting>
  <conditionalFormatting sqref="P114:W114">
    <cfRule type="expression" dxfId="41" priority="84">
      <formula>AND($C114&lt;&gt;"Välj tjänst",$C114&lt;&gt;"")</formula>
    </cfRule>
  </conditionalFormatting>
  <conditionalFormatting sqref="P116:W116">
    <cfRule type="expression" dxfId="40" priority="83">
      <formula>AND($C116&lt;&gt;"Välj tjänst",$C116&lt;&gt;"")</formula>
    </cfRule>
  </conditionalFormatting>
  <conditionalFormatting sqref="P137:X161">
    <cfRule type="expression" dxfId="39" priority="82">
      <formula>$H137=""</formula>
    </cfRule>
  </conditionalFormatting>
  <conditionalFormatting sqref="P48:W67 P88:W97">
    <cfRule type="expression" dxfId="38" priority="114">
      <formula>OR(AND($E48&lt;&gt;"Välj vara/tjänst",$E48&lt;&gt;""),$G48&lt;&gt;"")</formula>
    </cfRule>
  </conditionalFormatting>
  <conditionalFormatting sqref="E48:F67 E88:F97">
    <cfRule type="expression" dxfId="37" priority="81">
      <formula>$C48="Vara"</formula>
    </cfRule>
  </conditionalFormatting>
  <conditionalFormatting sqref="G48:H67 G88:H97">
    <cfRule type="expression" dxfId="36" priority="80">
      <formula>$C48="Tjänst"</formula>
    </cfRule>
  </conditionalFormatting>
  <conditionalFormatting sqref="F104:N104 F106:N106 F108:N108 F110:N110 F112:N112 F114:N114 F116:N116">
    <cfRule type="expression" dxfId="35" priority="79">
      <formula>$E104="Ja"</formula>
    </cfRule>
  </conditionalFormatting>
  <conditionalFormatting sqref="Q137:X161">
    <cfRule type="expression" dxfId="34" priority="78">
      <formula>$P137="Nej"</formula>
    </cfRule>
  </conditionalFormatting>
  <conditionalFormatting sqref="P88:W97">
    <cfRule type="expression" dxfId="33" priority="76">
      <formula>RIGHT($E88,15)="(kostnadsfritt)"</formula>
    </cfRule>
    <cfRule type="expression" dxfId="32" priority="77">
      <formula>OR(AND($E88&lt;&gt;"Välj vara/tjänst",$E88&lt;&gt;""),$G88&lt;&gt;"")</formula>
    </cfRule>
  </conditionalFormatting>
  <conditionalFormatting sqref="Q167:X191">
    <cfRule type="expression" dxfId="31" priority="113">
      <formula>RIGHT($E167,15)="(kostnadsfritt)"</formula>
    </cfRule>
  </conditionalFormatting>
  <conditionalFormatting sqref="D137:G161 D168:G191">
    <cfRule type="expression" dxfId="30" priority="74">
      <formula>IF(LEFT($B137,4)="Cirk",TRUE,FALSE)</formula>
    </cfRule>
    <cfRule type="expression" dxfId="29" priority="75">
      <formula>IF(RIGHT(LEFT($B137,7),1)="T",TRUE,FALSE)</formula>
    </cfRule>
  </conditionalFormatting>
  <conditionalFormatting sqref="P167:X191">
    <cfRule type="expression" dxfId="28" priority="107" stopIfTrue="1">
      <formula>IF(AND(K167="Ska-krav",P167="Nej"),TRUE,FALSE)</formula>
    </cfRule>
    <cfRule type="expression" dxfId="27" priority="108" stopIfTrue="1">
      <formula>OR($H167="",$D167="")</formula>
    </cfRule>
  </conditionalFormatting>
  <conditionalFormatting sqref="P78:W87">
    <cfRule type="expression" dxfId="26" priority="73">
      <formula>OR(AND($E78&lt;&gt;"Välj vara/tjänst",$E78&lt;&gt;""),$G78&lt;&gt;"")</formula>
    </cfRule>
  </conditionalFormatting>
  <conditionalFormatting sqref="E78:F87">
    <cfRule type="expression" dxfId="25" priority="72">
      <formula>$C78="Vara"</formula>
    </cfRule>
  </conditionalFormatting>
  <conditionalFormatting sqref="G78:H87">
    <cfRule type="expression" dxfId="24" priority="71">
      <formula>$C78="Tjänst"</formula>
    </cfRule>
  </conditionalFormatting>
  <conditionalFormatting sqref="P78:W87">
    <cfRule type="expression" dxfId="23" priority="69">
      <formula>RIGHT($E78,15)="(kostnadsfritt)"</formula>
    </cfRule>
    <cfRule type="expression" dxfId="22" priority="70">
      <formula>OR(AND($E78&lt;&gt;"Välj vara/tjänst",$E78&lt;&gt;""),$G78&lt;&gt;"")</formula>
    </cfRule>
  </conditionalFormatting>
  <conditionalFormatting sqref="P68:W77">
    <cfRule type="expression" dxfId="21" priority="68">
      <formula>OR(AND($E68&lt;&gt;"Välj vara/tjänst",$E68&lt;&gt;""),$G68&lt;&gt;"")</formula>
    </cfRule>
  </conditionalFormatting>
  <conditionalFormatting sqref="E68:F77">
    <cfRule type="expression" dxfId="20" priority="67">
      <formula>$C68="Vara"</formula>
    </cfRule>
  </conditionalFormatting>
  <conditionalFormatting sqref="G68:H77">
    <cfRule type="expression" dxfId="19" priority="66">
      <formula>$C68="Tjänst"</formula>
    </cfRule>
  </conditionalFormatting>
  <conditionalFormatting sqref="P68:W77">
    <cfRule type="expression" dxfId="18" priority="64">
      <formula>RIGHT($E68,15)="(kostnadsfritt)"</formula>
    </cfRule>
    <cfRule type="expression" dxfId="17" priority="65">
      <formula>OR(AND($E68&lt;&gt;"Välj vara/tjänst",$E68&lt;&gt;""),$G68&lt;&gt;"")</formula>
    </cfRule>
  </conditionalFormatting>
  <conditionalFormatting sqref="B167:C189">
    <cfRule type="expression" dxfId="16" priority="56">
      <formula>$B167=""</formula>
    </cfRule>
  </conditionalFormatting>
  <conditionalFormatting sqref="D167:G167">
    <cfRule type="expression" dxfId="15" priority="55">
      <formula>$B167=""</formula>
    </cfRule>
  </conditionalFormatting>
  <conditionalFormatting sqref="D167:G167">
    <cfRule type="expression" dxfId="14" priority="53">
      <formula>IF(LEFT($B167,4)="Cirk",TRUE,FALSE)</formula>
    </cfRule>
    <cfRule type="expression" dxfId="13" priority="54">
      <formula>IF(RIGHT(LEFT($B167,7),1)="T",TRUE,FALSE)</formula>
    </cfRule>
  </conditionalFormatting>
  <conditionalFormatting sqref="H169:J169">
    <cfRule type="expression" dxfId="12" priority="40">
      <formula>$B169=""</formula>
    </cfRule>
  </conditionalFormatting>
  <conditionalFormatting sqref="H170:J170">
    <cfRule type="expression" dxfId="11" priority="39">
      <formula>$B170=""</formula>
    </cfRule>
  </conditionalFormatting>
  <conditionalFormatting sqref="H189:J189">
    <cfRule type="expression" dxfId="10" priority="21">
      <formula>$B189=""</formula>
    </cfRule>
  </conditionalFormatting>
  <conditionalFormatting sqref="H190:J190">
    <cfRule type="expression" dxfId="9" priority="20">
      <formula>$B190=""</formula>
    </cfRule>
  </conditionalFormatting>
  <conditionalFormatting sqref="B200:N209">
    <cfRule type="expression" dxfId="8" priority="4">
      <formula>LEFT(DpDwnUtvddrop,6)&lt;&gt;"Alt. 4"</formula>
    </cfRule>
  </conditionalFormatting>
  <conditionalFormatting sqref="M193:M194">
    <cfRule type="expression" dxfId="7" priority="2">
      <formula>#REF!="Ut2"</formula>
    </cfRule>
  </conditionalFormatting>
  <conditionalFormatting sqref="N193:N194">
    <cfRule type="expression" dxfId="6" priority="1">
      <formula>#REF!="Ut2"</formula>
    </cfRule>
  </conditionalFormatting>
  <dataValidations count="16">
    <dataValidation type="list" allowBlank="1" showInputMessage="1" showErrorMessage="1" sqref="T215 P17:P18 Q266 T221 T227 T235 P137:P161 E116 E104 E114 E106 E108 E110 E112 P167:P192" xr:uid="{0A135A6C-CCE7-434F-A1B0-D63E0A6359EB}">
      <formula1>"Ja,Nej"</formula1>
    </dataValidation>
    <dataValidation type="date" errorStyle="information" allowBlank="1" showInputMessage="1" showErrorMessage="1" errorTitle="Fel" error="Ange datum i datumformatet ÅÅÅÅ-MM-DD" promptTitle="Datum" prompt="Datum i datumformatet ÅÅÅÅ-MM-DD" sqref="D34:E34" xr:uid="{532E3A5E-AB83-4066-8B82-9C5447DD1C24}">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FAB3ACD1-4D64-456E-B2AF-923BB4166B13}">
      <formula1>40817</formula1>
      <formula2>47484</formula2>
    </dataValidation>
    <dataValidation allowBlank="1" showErrorMessage="1" sqref="B41:I41" xr:uid="{9FB8DE15-2F1E-4D71-9826-85E4AC5BC4C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5A8DE79F-4796-4543-B8D7-E45F228AAB07}">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BDE33FA2-030F-49BF-81A3-CACCD0354274}">
      <formula1>40817</formula1>
      <formula2>42308</formula2>
    </dataValidation>
    <dataValidation type="list" allowBlank="1" showInputMessage="1" showErrorMessage="1" sqref="K192" xr:uid="{707E60C7-002F-4718-892C-BB53D787FE52}">
      <formula1>"Välj typ av krav,Bör-krav,Ska-krav"</formula1>
    </dataValidation>
    <dataValidation type="list" allowBlank="1" showInputMessage="1" showErrorMessage="1" sqref="B192:C192 E48:F97" xr:uid="{B07BAD56-A7B2-459D-855E-1AD400C56B9B}">
      <formula1>ResVarTja</formula1>
    </dataValidation>
    <dataValidation type="list" allowBlank="1" showInputMessage="1" showErrorMessage="1" sqref="B40 B43:K43" xr:uid="{5549C9F7-0E46-4BC4-8A58-E1BB5CC31C0A}">
      <formula1>TblDelområde</formula1>
    </dataValidation>
    <dataValidation type="list" allowBlank="1" showInputMessage="1" showErrorMessage="1" sqref="B124:J124" xr:uid="{8ACBEB3B-02DF-42D5-9176-64DEE29E1AF3}">
      <formula1>TblGrundTilldeln</formula1>
    </dataValidation>
    <dataValidation type="list" allowBlank="1" showInputMessage="1" showErrorMessage="1" sqref="M114 M106 M116 M104 M108 M110 M112 M48:M97" xr:uid="{24DB3F0C-FEE5-4008-B61E-9C22DEB2F69C}">
      <formula1>ValBilaga</formula1>
    </dataValidation>
    <dataValidation type="list" allowBlank="1" showInputMessage="1" showErrorMessage="1" sqref="C48:D97" xr:uid="{C7E63863-A749-4D59-9806-6E8CBD8F57E2}">
      <formula1>TblVaraTjanstAlt</formula1>
    </dataValidation>
    <dataValidation type="list" showInputMessage="1" showErrorMessage="1" sqref="B137:C161 B167:C191" xr:uid="{1C0EE77F-E422-4389-81DB-BEFE71F393B0}">
      <formula1>ListaVaraTjänst</formula1>
    </dataValidation>
    <dataValidation type="list" allowBlank="1" showInputMessage="1" showErrorMessage="1" sqref="P9:U9" xr:uid="{542351BC-897E-419E-97FE-ED53FA1F0390}">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40EE473E-4264-478B-A34D-769EB26996D2}">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743DA177-FA03-4BBB-88E6-DB5C1E49D4F4}">
      <formula1>40817</formula1>
      <formula2>47484</formula2>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09" id="{88D41401-7565-4053-843B-604E33F334ED}">
            <xm:f>ISNUMBER(SEARCH("1",Admin!$D$49))=TRUE</xm:f>
            <x14:dxf>
              <font>
                <color theme="0"/>
              </font>
              <fill>
                <patternFill>
                  <bgColor theme="0"/>
                </patternFill>
              </fill>
              <border>
                <right/>
                <top/>
                <bottom/>
              </border>
            </x14:dxf>
          </x14:cfRule>
          <xm:sqref>M194:N194</xm:sqref>
        </x14:conditionalFormatting>
        <x14:conditionalFormatting xmlns:xm="http://schemas.microsoft.com/office/excel/2006/main">
          <x14:cfRule type="expression" priority="110" id="{D3091DB8-E298-44D4-8687-977890600941}">
            <xm:f>ISNUMBER(SEARCH("1",Admin!$D$49))=TRUE</xm:f>
            <x14:dxf>
              <font>
                <color theme="0"/>
              </font>
            </x14:dxf>
          </x14:cfRule>
          <xm:sqref>M193:N193</xm:sqref>
        </x14:conditionalFormatting>
        <x14:conditionalFormatting xmlns:xm="http://schemas.microsoft.com/office/excel/2006/main">
          <x14:cfRule type="expression" priority="111" id="{FE7BB1A2-460A-4D37-99DD-7356B3996546}">
            <xm:f>ISNUMBER(SEARCH("Ut2",Admin!$D$49))=TRUE</xm:f>
            <x14:dxf>
              <font>
                <color theme="0"/>
              </font>
              <fill>
                <patternFill>
                  <bgColor theme="0"/>
                </patternFill>
              </fill>
            </x14:dxf>
          </x14:cfRule>
          <xm:sqref>L193:N193</xm:sqref>
        </x14:conditionalFormatting>
        <x14:conditionalFormatting xmlns:xm="http://schemas.microsoft.com/office/excel/2006/main">
          <x14:cfRule type="expression" priority="112" id="{EDAAD391-2B82-476A-A574-7CD236CDFA24}">
            <xm:f>ISNUMBER(SEARCH("1",Admin!$D$49))=TRUE</xm:f>
            <x14:dxf>
              <font>
                <strike val="0"/>
                <color theme="0"/>
              </font>
              <fill>
                <patternFill>
                  <bgColor theme="0"/>
                </patternFill>
              </fill>
              <border>
                <left/>
                <right/>
                <top/>
                <bottom/>
              </border>
            </x14:dxf>
          </x14:cfRule>
          <xm:sqref>T194:U194</xm:sqref>
        </x14:conditionalFormatting>
        <x14:conditionalFormatting xmlns:xm="http://schemas.microsoft.com/office/excel/2006/main">
          <x14:cfRule type="expression" priority="3" id="{FCD2A7E4-6250-4AC1-9444-989F6C1385C3}">
            <xm:f>Information!$D$14&lt;&gt;"Ja"</xm:f>
            <x14:dxf>
              <font>
                <color theme="0"/>
              </font>
              <fill>
                <patternFill patternType="none">
                  <bgColor auto="1"/>
                </patternFill>
              </fill>
              <border>
                <left/>
                <right/>
                <top/>
                <bottom/>
              </border>
            </x14:dxf>
          </x14:cfRule>
          <xm:sqref>B1:AQ2 B3:E3 J3:AQ3 B4:AQ129 B130:K130 O130:AQ130 B131:AQ206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D5C0E8A-DF8A-45A3-A988-DA87740A6CC8}">
          <x14:formula1>
            <xm:f>Admin!$F$37:$F$44</xm:f>
          </x14:formula1>
          <xm:sqref>D192:E192</xm:sqref>
        </x14:dataValidation>
        <x14:dataValidation type="list" allowBlank="1" showInputMessage="1" showErrorMessage="1" xr:uid="{71858D3C-C969-474E-B120-F65E054B79AB}">
          <x14:formula1>
            <xm:f>Admin!H201:L201</xm:f>
          </x14:formula1>
          <xm:sqref>D167:G191</xm:sqref>
        </x14:dataValidation>
        <x14:dataValidation type="list" allowBlank="1" showInputMessage="1" showErrorMessage="1" xr:uid="{E86D4325-D106-4DA8-9D39-491BE3E27FEF}">
          <x14:formula1>
            <xm:f>Admin!H141:L141</xm:f>
          </x14:formula1>
          <xm:sqref>D137:G161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38"/>
  <sheetViews>
    <sheetView showGridLines="0" showRuler="0" zoomScaleNormal="100" zoomScalePageLayoutView="90" workbookViewId="0"/>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6" t="str">
        <f>"Avrop nr: "&amp;'1 Spec. - 1. Lägsta pris'!B15&amp;'1 Spec. - 2. Relativ viktning'!B15&amp;'1 Spec. - 3. Mervärdesmodell'!B15&amp;'1 Spec. - 4. Annan modell'!B15</f>
        <v xml:space="preserve">Avrop nr: </v>
      </c>
      <c r="F1" s="27"/>
    </row>
    <row r="2" spans="2:13" ht="17.25" customHeight="1" x14ac:dyDescent="0.2"/>
    <row r="3" spans="2:13" ht="17.25" customHeight="1" x14ac:dyDescent="0.25">
      <c r="B3" s="47"/>
    </row>
    <row r="5" spans="2:13" ht="25.5" customHeight="1" x14ac:dyDescent="0.25">
      <c r="B5" s="28" t="s">
        <v>46</v>
      </c>
      <c r="C5" s="28"/>
      <c r="D5" s="28"/>
      <c r="J5" s="22"/>
      <c r="K5" s="22"/>
      <c r="L5" s="22"/>
      <c r="M5" s="22"/>
    </row>
    <row r="6" spans="2:13" ht="48.75" customHeight="1" x14ac:dyDescent="0.25">
      <c r="B6" s="785" t="str">
        <f>"Detta kontrakt reglerar avrop från ramavtalsområde "&amp;'1 Spec. - 1. Lägsta pris'!J5&amp;", "&amp;'1 Spec. - 1. Lägsta pris'!J8</f>
        <v>Detta kontrakt reglerar avrop från ramavtalsområde Säker förvaring, 23.3-12995-2020</v>
      </c>
      <c r="C6" s="786"/>
      <c r="D6" s="786"/>
      <c r="F6" s="27"/>
      <c r="J6" s="22"/>
      <c r="K6" s="22"/>
      <c r="L6" s="22"/>
      <c r="M6" s="22"/>
    </row>
    <row r="7" spans="2:13" ht="25.5" customHeight="1" x14ac:dyDescent="0.25">
      <c r="B7" s="20" t="s">
        <v>45</v>
      </c>
      <c r="C7" s="20"/>
      <c r="D7" s="20"/>
      <c r="J7" s="22"/>
      <c r="K7" s="22"/>
      <c r="L7" s="22"/>
      <c r="M7" s="22"/>
    </row>
    <row r="8" spans="2:13" ht="45.75" customHeight="1" x14ac:dyDescent="0.25">
      <c r="B8" s="716" t="s">
        <v>44</v>
      </c>
      <c r="C8" s="716"/>
      <c r="D8" s="716"/>
      <c r="G8" s="26"/>
      <c r="J8" s="22"/>
      <c r="K8" s="22"/>
      <c r="L8" s="22"/>
      <c r="M8" s="22"/>
    </row>
    <row r="9" spans="2:13" ht="18" x14ac:dyDescent="0.25">
      <c r="B9" s="10" t="s">
        <v>150</v>
      </c>
      <c r="C9" s="10"/>
      <c r="D9" s="10"/>
      <c r="G9" s="26"/>
      <c r="J9" s="22"/>
      <c r="K9" s="22"/>
      <c r="L9" s="22"/>
      <c r="M9" s="22"/>
    </row>
    <row r="10" spans="2:13" ht="18" x14ac:dyDescent="0.25">
      <c r="B10" s="716" t="s">
        <v>146</v>
      </c>
      <c r="C10" s="716"/>
      <c r="D10" s="716"/>
      <c r="J10" s="22"/>
      <c r="K10" s="22"/>
      <c r="L10" s="22"/>
      <c r="M10" s="22"/>
    </row>
    <row r="11" spans="2:13" ht="18" x14ac:dyDescent="0.25">
      <c r="B11" s="10" t="s">
        <v>147</v>
      </c>
      <c r="C11" s="10"/>
      <c r="D11" s="10"/>
      <c r="J11" s="22"/>
      <c r="K11" s="22"/>
      <c r="L11" s="22"/>
      <c r="M11" s="22"/>
    </row>
    <row r="12" spans="2:13" ht="18" x14ac:dyDescent="0.25">
      <c r="B12" s="716" t="s">
        <v>148</v>
      </c>
      <c r="C12" s="716"/>
      <c r="D12" s="716"/>
      <c r="G12" s="25"/>
      <c r="J12" s="22"/>
      <c r="K12" s="22"/>
      <c r="L12" s="22"/>
      <c r="M12" s="22"/>
    </row>
    <row r="13" spans="2:13" ht="18" x14ac:dyDescent="0.25">
      <c r="B13" s="10" t="s">
        <v>151</v>
      </c>
      <c r="C13" s="10"/>
      <c r="D13" s="10"/>
      <c r="G13" s="25"/>
      <c r="J13" s="22"/>
      <c r="K13" s="22"/>
      <c r="L13" s="22"/>
      <c r="M13" s="22"/>
    </row>
    <row r="14" spans="2:13" ht="18" x14ac:dyDescent="0.25">
      <c r="B14" s="10" t="s">
        <v>149</v>
      </c>
      <c r="C14" s="10"/>
      <c r="D14" s="10"/>
      <c r="G14" s="25"/>
      <c r="J14" s="22"/>
      <c r="K14" s="22"/>
      <c r="L14" s="22"/>
      <c r="M14" s="22"/>
    </row>
    <row r="15" spans="2:13" ht="18" customHeight="1" x14ac:dyDescent="0.25">
      <c r="B15" s="716"/>
      <c r="C15" s="716"/>
      <c r="D15" s="716"/>
      <c r="J15" s="22"/>
      <c r="K15" s="22"/>
      <c r="L15" s="22"/>
      <c r="M15" s="22"/>
    </row>
    <row r="16" spans="2:13" ht="41.25" customHeight="1" x14ac:dyDescent="0.25">
      <c r="B16" s="716" t="s">
        <v>43</v>
      </c>
      <c r="C16" s="716"/>
      <c r="D16" s="716"/>
      <c r="J16" s="22"/>
      <c r="K16" s="22"/>
      <c r="L16" s="22"/>
      <c r="M16" s="22"/>
    </row>
    <row r="17" spans="1:13" ht="10.5" customHeight="1" x14ac:dyDescent="0.3">
      <c r="B17" s="24"/>
      <c r="C17" s="23"/>
      <c r="D17" s="23"/>
      <c r="J17" s="22"/>
      <c r="K17" s="22"/>
      <c r="L17" s="22"/>
      <c r="M17" s="22"/>
    </row>
    <row r="18" spans="1:13" s="21" customFormat="1" ht="24" customHeight="1" x14ac:dyDescent="0.2">
      <c r="B18" s="20" t="s">
        <v>36</v>
      </c>
      <c r="C18" s="20"/>
      <c r="D18" s="20"/>
    </row>
    <row r="19" spans="1:13" ht="67.5" customHeight="1" x14ac:dyDescent="0.2">
      <c r="B19" s="716" t="s">
        <v>156</v>
      </c>
      <c r="C19" s="716"/>
      <c r="D19" s="716"/>
    </row>
    <row r="20" spans="1:13" ht="26.25" customHeight="1" x14ac:dyDescent="0.2">
      <c r="B20" s="10"/>
      <c r="C20" s="10"/>
      <c r="D20" s="10"/>
    </row>
    <row r="21" spans="1:13" s="9" customFormat="1" ht="18" customHeight="1" x14ac:dyDescent="0.2">
      <c r="A21" s="1"/>
      <c r="B21" s="8" t="s">
        <v>42</v>
      </c>
      <c r="C21"/>
      <c r="D21" s="8" t="s">
        <v>41</v>
      </c>
      <c r="E21" s="20"/>
    </row>
    <row r="22" spans="1:13" s="9" customFormat="1" ht="23.25" customHeight="1" x14ac:dyDescent="0.2">
      <c r="A22" s="1"/>
      <c r="B22" s="101">
        <f>'1 Spec. - 1. Lägsta pris'!B9</f>
        <v>0</v>
      </c>
      <c r="C22"/>
      <c r="D22" s="103">
        <f>'1 Spec. - 1. Lägsta pris'!P9</f>
        <v>0</v>
      </c>
    </row>
    <row r="23" spans="1:13" s="9" customFormat="1" ht="12.75" customHeight="1" x14ac:dyDescent="0.2">
      <c r="A23" s="1"/>
      <c r="B23" s="19" t="s">
        <v>40</v>
      </c>
      <c r="C23"/>
      <c r="D23" s="19" t="s">
        <v>40</v>
      </c>
    </row>
    <row r="24" spans="1:13" s="9" customFormat="1" ht="18" customHeight="1" x14ac:dyDescent="0.2">
      <c r="A24" s="1"/>
      <c r="B24" s="102">
        <f>'1 Spec. - 1. Lägsta pris'!H9</f>
        <v>0</v>
      </c>
      <c r="C24"/>
      <c r="D24" s="104" t="str">
        <f>'1 Spec. - 1. Lägsta pris'!V9</f>
        <v/>
      </c>
    </row>
    <row r="25" spans="1:13" s="9" customFormat="1" ht="44.25" customHeight="1" x14ac:dyDescent="0.2">
      <c r="A25" s="1"/>
      <c r="B25" s="18"/>
      <c r="C25"/>
      <c r="D25"/>
    </row>
    <row r="26" spans="1:13" s="9" customFormat="1" x14ac:dyDescent="0.2">
      <c r="B26" s="15" t="s">
        <v>37</v>
      </c>
      <c r="D26" s="15" t="s">
        <v>37</v>
      </c>
    </row>
    <row r="27" spans="1:13" s="9" customFormat="1" ht="28.5" customHeight="1" x14ac:dyDescent="0.2">
      <c r="B27" s="17"/>
      <c r="D27" s="16"/>
    </row>
    <row r="28" spans="1:13" ht="16.5" customHeight="1" x14ac:dyDescent="0.2">
      <c r="A28" s="9"/>
      <c r="B28" s="9"/>
      <c r="C28" s="9"/>
      <c r="D28" s="9"/>
    </row>
    <row r="29" spans="1:13" ht="25.5" x14ac:dyDescent="0.2">
      <c r="A29" s="9"/>
      <c r="B29" s="44" t="s">
        <v>52</v>
      </c>
      <c r="C29" s="9"/>
      <c r="D29" s="44" t="s">
        <v>53</v>
      </c>
    </row>
    <row r="30" spans="1:13" x14ac:dyDescent="0.2">
      <c r="A30" s="9"/>
      <c r="B30" s="14"/>
      <c r="C30" s="9"/>
      <c r="D30" s="13"/>
    </row>
    <row r="31" spans="1:13" x14ac:dyDescent="0.2">
      <c r="A31" s="9"/>
      <c r="B31" s="12"/>
      <c r="C31" s="9"/>
      <c r="D31" s="11"/>
    </row>
    <row r="32" spans="1:13" x14ac:dyDescent="0.2">
      <c r="A32" s="10"/>
      <c r="B32" s="10"/>
      <c r="C32" s="10"/>
      <c r="D32" s="9"/>
    </row>
    <row r="33" spans="2:4" ht="15.75" customHeight="1" x14ac:dyDescent="0.2">
      <c r="B33" s="8" t="s">
        <v>39</v>
      </c>
      <c r="C33" s="8"/>
      <c r="D33" s="8"/>
    </row>
    <row r="34" spans="2:4" x14ac:dyDescent="0.2">
      <c r="B34" s="782"/>
      <c r="C34" s="783"/>
      <c r="D34" s="784"/>
    </row>
    <row r="35" spans="2:4" x14ac:dyDescent="0.2">
      <c r="B35" s="782"/>
      <c r="C35" s="783"/>
      <c r="D35" s="784"/>
    </row>
    <row r="36" spans="2:4" x14ac:dyDescent="0.2">
      <c r="B36" s="782"/>
      <c r="C36" s="783"/>
      <c r="D36" s="784"/>
    </row>
    <row r="37" spans="2:4" x14ac:dyDescent="0.2">
      <c r="B37" s="782"/>
      <c r="C37" s="783"/>
      <c r="D37" s="784"/>
    </row>
    <row r="38" spans="2:4" x14ac:dyDescent="0.2">
      <c r="B38" s="782"/>
      <c r="C38" s="783"/>
      <c r="D38" s="784"/>
    </row>
  </sheetData>
  <sheetProtection algorithmName="SHA-512" hashValue="DCnhkDo16n9joLkwTw2/nXFsZjnE2s/82BcZnfPLvKuHQHbrym8TkAtZQR1RS8qkda6ycE3yWd2fF3kK3tcG1g==" saltValue="JIJuPptwaeSQz+mlsQrJDA==" spinCount="100000" sheet="1" objects="1" scenarios="1" formatRows="0"/>
  <mergeCells count="12">
    <mergeCell ref="B38:D38"/>
    <mergeCell ref="B19:D19"/>
    <mergeCell ref="B34:D34"/>
    <mergeCell ref="B6:D6"/>
    <mergeCell ref="B35:D35"/>
    <mergeCell ref="B36:D36"/>
    <mergeCell ref="B37:D37"/>
    <mergeCell ref="B8:D8"/>
    <mergeCell ref="B10:D10"/>
    <mergeCell ref="B12:D12"/>
    <mergeCell ref="B15:D15"/>
    <mergeCell ref="B16:D16"/>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50"/>
  <sheetViews>
    <sheetView showGridLines="0" topLeftCell="A25" zoomScale="70" zoomScaleNormal="70" workbookViewId="0">
      <selection activeCell="D52" sqref="D52:D55"/>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49" t="s">
        <v>137</v>
      </c>
    </row>
    <row r="2" spans="2:41" x14ac:dyDescent="0.2">
      <c r="D2" s="111" t="s">
        <v>663</v>
      </c>
      <c r="E2" s="111" t="s">
        <v>664</v>
      </c>
      <c r="F2" s="111"/>
      <c r="G2" s="111"/>
      <c r="H2" s="111"/>
      <c r="I2" s="111"/>
      <c r="J2" s="111"/>
      <c r="K2" s="111"/>
      <c r="L2" s="111"/>
      <c r="M2" s="111"/>
      <c r="N2" s="111"/>
      <c r="O2" s="111"/>
      <c r="P2" s="112" t="str">
        <f>IF(USRDelområde="Välj delområde","",USRDelområde)</f>
        <v/>
      </c>
    </row>
    <row r="3" spans="2:41" x14ac:dyDescent="0.2">
      <c r="C3" s="49" t="s">
        <v>130</v>
      </c>
      <c r="D3" s="269" t="s">
        <v>554</v>
      </c>
      <c r="E3" s="138" t="s">
        <v>554</v>
      </c>
      <c r="F3" s="111" t="s">
        <v>554</v>
      </c>
      <c r="G3" s="111" t="s">
        <v>554</v>
      </c>
      <c r="H3" s="111" t="s">
        <v>554</v>
      </c>
      <c r="I3" s="134" t="s">
        <v>554</v>
      </c>
      <c r="J3" s="134" t="s">
        <v>554</v>
      </c>
      <c r="K3" s="134" t="s">
        <v>554</v>
      </c>
      <c r="L3" s="134" t="s">
        <v>554</v>
      </c>
      <c r="M3" s="134" t="s">
        <v>554</v>
      </c>
      <c r="N3" s="134" t="s">
        <v>554</v>
      </c>
      <c r="O3" s="134" t="s">
        <v>554</v>
      </c>
      <c r="P3" s="136" t="s">
        <v>579</v>
      </c>
    </row>
    <row r="4" spans="2:41" ht="13.5" thickBot="1" x14ac:dyDescent="0.25"/>
    <row r="5" spans="2:41" outlineLevel="1" x14ac:dyDescent="0.2">
      <c r="C5" s="199" t="s">
        <v>188</v>
      </c>
      <c r="D5" s="243" t="s">
        <v>551</v>
      </c>
      <c r="E5" s="243" t="s">
        <v>551</v>
      </c>
      <c r="F5" s="243"/>
      <c r="G5" s="243"/>
      <c r="H5" s="243"/>
      <c r="I5" s="243"/>
      <c r="J5" s="243"/>
      <c r="K5" s="243"/>
      <c r="L5" s="243"/>
      <c r="M5" s="243"/>
      <c r="N5" s="243"/>
      <c r="O5" s="243"/>
      <c r="P5" s="136" t="str">
        <f t="shared" ref="P5" si="0">IFERROR(IF(INDEX(D5:O5,MATCH(P$2,D$2:O$2,0))=0,"",INDEX(D5:O5,MATCH(P$2,D$2:O$2,0))),"")</f>
        <v/>
      </c>
      <c r="AF5"/>
      <c r="AG5"/>
      <c r="AH5"/>
      <c r="AI5"/>
      <c r="AJ5"/>
      <c r="AK5"/>
      <c r="AL5"/>
      <c r="AM5"/>
      <c r="AN5"/>
      <c r="AO5"/>
    </row>
    <row r="6" spans="2:41" x14ac:dyDescent="0.2">
      <c r="B6" s="1" t="s">
        <v>606</v>
      </c>
      <c r="C6" s="200" t="s">
        <v>663</v>
      </c>
      <c r="D6" s="243" t="s">
        <v>667</v>
      </c>
      <c r="E6" s="243" t="s">
        <v>667</v>
      </c>
      <c r="F6" s="243"/>
      <c r="G6" s="243"/>
      <c r="H6" s="243"/>
      <c r="I6" s="243"/>
      <c r="J6" s="243"/>
      <c r="K6" s="243"/>
      <c r="L6" s="243"/>
      <c r="M6" s="243"/>
      <c r="N6" s="243"/>
      <c r="O6" s="243"/>
      <c r="P6" s="136" t="str">
        <f t="shared" ref="P6:P18" si="1">IFERROR(IF(INDEX(D6:O6,MATCH(P$2,D$2:O$2,0))=0,"",INDEX(D6:O6,MATCH(P$2,D$2:O$2,0))),"")</f>
        <v/>
      </c>
    </row>
    <row r="7" spans="2:41" x14ac:dyDescent="0.2">
      <c r="B7" s="1" t="s">
        <v>595</v>
      </c>
      <c r="C7" s="200"/>
      <c r="D7" s="243" t="s">
        <v>668</v>
      </c>
      <c r="E7" s="243" t="s">
        <v>668</v>
      </c>
      <c r="F7" s="243"/>
      <c r="G7" s="243"/>
      <c r="H7" s="243"/>
      <c r="I7" s="48"/>
      <c r="J7" s="243"/>
      <c r="K7" s="243"/>
      <c r="L7" s="243"/>
      <c r="M7" s="243"/>
      <c r="N7" s="133"/>
      <c r="O7" s="243"/>
      <c r="P7" s="136" t="str">
        <f t="shared" si="1"/>
        <v/>
      </c>
    </row>
    <row r="8" spans="2:41" x14ac:dyDescent="0.2">
      <c r="B8" s="1" t="s">
        <v>605</v>
      </c>
      <c r="C8" s="200"/>
      <c r="D8" s="243" t="s">
        <v>675</v>
      </c>
      <c r="E8" s="243" t="s">
        <v>675</v>
      </c>
      <c r="F8" s="243"/>
      <c r="G8" s="243"/>
      <c r="H8" s="243"/>
      <c r="I8" s="48"/>
      <c r="J8" s="243"/>
      <c r="K8" s="243"/>
      <c r="L8" s="243"/>
      <c r="M8" s="243"/>
      <c r="N8" s="133"/>
      <c r="O8" s="243"/>
      <c r="P8" s="136" t="str">
        <f t="shared" si="1"/>
        <v/>
      </c>
    </row>
    <row r="9" spans="2:41" ht="12.75" customHeight="1" x14ac:dyDescent="0.2">
      <c r="B9" s="1" t="s">
        <v>599</v>
      </c>
      <c r="C9" s="200"/>
      <c r="D9" s="243" t="s">
        <v>669</v>
      </c>
      <c r="E9" s="243" t="s">
        <v>669</v>
      </c>
      <c r="F9" s="48"/>
      <c r="G9" s="243"/>
      <c r="H9" s="243"/>
      <c r="I9" s="243"/>
      <c r="J9" s="243"/>
      <c r="K9" s="243"/>
      <c r="L9" s="243"/>
      <c r="M9" s="48"/>
      <c r="N9" s="243"/>
      <c r="O9" s="48"/>
      <c r="P9" s="136" t="str">
        <f t="shared" si="1"/>
        <v/>
      </c>
    </row>
    <row r="10" spans="2:41" ht="12.75" customHeight="1" x14ac:dyDescent="0.2">
      <c r="B10" s="1" t="s">
        <v>597</v>
      </c>
      <c r="C10" s="200"/>
      <c r="D10" s="243"/>
      <c r="E10" s="243"/>
      <c r="F10" s="243"/>
      <c r="G10" s="243"/>
      <c r="H10" s="48"/>
      <c r="I10" s="243"/>
      <c r="J10" s="48"/>
      <c r="K10" s="243"/>
      <c r="L10" s="48"/>
      <c r="M10" s="48"/>
      <c r="N10" s="48"/>
      <c r="O10" s="243"/>
      <c r="P10" s="136" t="str">
        <f t="shared" si="1"/>
        <v/>
      </c>
    </row>
    <row r="11" spans="2:41" ht="12.75" customHeight="1" x14ac:dyDescent="0.2">
      <c r="B11" s="1" t="s">
        <v>598</v>
      </c>
      <c r="C11" s="200"/>
      <c r="D11" s="243"/>
      <c r="E11" s="243"/>
      <c r="F11" s="48"/>
      <c r="G11" s="48"/>
      <c r="H11" s="243"/>
      <c r="I11" s="243"/>
      <c r="J11" s="243"/>
      <c r="K11" s="133"/>
      <c r="L11" s="48"/>
      <c r="M11" s="243"/>
      <c r="N11" s="243"/>
      <c r="O11" s="133"/>
      <c r="P11" s="136" t="str">
        <f t="shared" si="1"/>
        <v/>
      </c>
    </row>
    <row r="12" spans="2:41" x14ac:dyDescent="0.2">
      <c r="B12" s="1" t="s">
        <v>601</v>
      </c>
      <c r="C12" s="200"/>
      <c r="D12" s="243"/>
      <c r="E12" s="48"/>
      <c r="F12" s="48"/>
      <c r="G12" s="48"/>
      <c r="H12" s="243"/>
      <c r="I12" s="133"/>
      <c r="J12" s="133"/>
      <c r="K12" s="133"/>
      <c r="L12" s="243"/>
      <c r="M12" s="243"/>
      <c r="N12" s="243"/>
      <c r="O12" s="243"/>
      <c r="P12" s="136" t="str">
        <f t="shared" si="1"/>
        <v/>
      </c>
    </row>
    <row r="13" spans="2:41" x14ac:dyDescent="0.2">
      <c r="B13" s="1" t="s">
        <v>602</v>
      </c>
      <c r="C13" s="200"/>
      <c r="D13" s="48"/>
      <c r="E13" s="48"/>
      <c r="F13" s="48"/>
      <c r="G13" s="48"/>
      <c r="H13" s="243"/>
      <c r="I13" s="133"/>
      <c r="J13" s="243"/>
      <c r="K13" s="133"/>
      <c r="L13" s="243"/>
      <c r="M13" s="243"/>
      <c r="N13" s="243"/>
      <c r="O13" s="243"/>
      <c r="P13" s="136" t="str">
        <f t="shared" si="1"/>
        <v/>
      </c>
    </row>
    <row r="14" spans="2:41" x14ac:dyDescent="0.2">
      <c r="B14" s="2" t="s">
        <v>596</v>
      </c>
      <c r="C14" s="200"/>
      <c r="D14" s="48"/>
      <c r="E14" s="243"/>
      <c r="F14" s="243"/>
      <c r="G14" s="48"/>
      <c r="H14" s="48"/>
      <c r="I14" s="133"/>
      <c r="J14" s="243"/>
      <c r="K14" s="133"/>
      <c r="L14" s="243"/>
      <c r="M14" s="133"/>
      <c r="N14" s="133"/>
      <c r="O14" s="133"/>
      <c r="P14" s="136" t="str">
        <f t="shared" si="1"/>
        <v/>
      </c>
    </row>
    <row r="15" spans="2:41" x14ac:dyDescent="0.2">
      <c r="B15" s="1" t="s">
        <v>603</v>
      </c>
      <c r="C15" s="200"/>
      <c r="D15" s="243"/>
      <c r="E15" s="243"/>
      <c r="F15" s="243"/>
      <c r="G15" s="48"/>
      <c r="H15" s="48"/>
      <c r="I15" s="133"/>
      <c r="J15" s="133"/>
      <c r="K15" s="133"/>
      <c r="L15" s="133"/>
      <c r="M15" s="133"/>
      <c r="N15" s="133"/>
      <c r="O15" s="133"/>
      <c r="P15" s="136" t="str">
        <f t="shared" si="1"/>
        <v/>
      </c>
    </row>
    <row r="16" spans="2:41" x14ac:dyDescent="0.2">
      <c r="B16" s="1" t="s">
        <v>604</v>
      </c>
      <c r="C16" s="200"/>
      <c r="D16" s="243"/>
      <c r="E16" s="243"/>
      <c r="F16" s="243"/>
      <c r="G16" s="243"/>
      <c r="H16" s="48"/>
      <c r="I16" s="133"/>
      <c r="J16" s="133"/>
      <c r="K16" s="133"/>
      <c r="L16" s="133"/>
      <c r="M16" s="133"/>
      <c r="N16" s="133"/>
      <c r="O16" s="133"/>
      <c r="P16" s="136" t="str">
        <f t="shared" si="1"/>
        <v/>
      </c>
    </row>
    <row r="17" spans="2:16" x14ac:dyDescent="0.2">
      <c r="B17" s="1" t="s">
        <v>600</v>
      </c>
      <c r="C17" s="200"/>
      <c r="D17" s="243"/>
      <c r="E17" s="48"/>
      <c r="F17" s="48"/>
      <c r="G17" s="243"/>
      <c r="H17" s="48"/>
      <c r="I17" s="133"/>
      <c r="J17" s="133"/>
      <c r="K17" s="133"/>
      <c r="L17" s="133"/>
      <c r="M17" s="133"/>
      <c r="N17" s="133"/>
      <c r="O17" s="133"/>
      <c r="P17" s="136" t="str">
        <f t="shared" si="1"/>
        <v/>
      </c>
    </row>
    <row r="18" spans="2:16" x14ac:dyDescent="0.2">
      <c r="D18" s="243"/>
      <c r="E18" s="48"/>
      <c r="F18" s="48"/>
      <c r="G18" s="243"/>
      <c r="H18" s="48"/>
      <c r="I18" s="133"/>
      <c r="J18" s="133"/>
      <c r="K18" s="133"/>
      <c r="L18" s="133"/>
      <c r="M18" s="133"/>
      <c r="N18" s="133"/>
      <c r="O18" s="133"/>
      <c r="P18" s="136" t="str">
        <f t="shared" si="1"/>
        <v/>
      </c>
    </row>
    <row r="19" spans="2:16" ht="13.5" thickBot="1" x14ac:dyDescent="0.25">
      <c r="D19" s="105" t="s">
        <v>553</v>
      </c>
      <c r="P19" s="49" t="s">
        <v>136</v>
      </c>
    </row>
    <row r="20" spans="2:16" x14ac:dyDescent="0.2">
      <c r="D20" s="113" t="s">
        <v>552</v>
      </c>
      <c r="E20" s="137" t="str">
        <f>D20</f>
        <v>Välj Tjänst</v>
      </c>
      <c r="F20" s="137" t="str">
        <f>E20</f>
        <v>Välj Tjänst</v>
      </c>
      <c r="G20" s="137" t="str">
        <f>F20</f>
        <v>Välj Tjänst</v>
      </c>
      <c r="H20" s="137" t="str">
        <f>G20</f>
        <v>Välj Tjänst</v>
      </c>
      <c r="I20" s="137" t="str">
        <f>H20</f>
        <v>Välj Tjänst</v>
      </c>
      <c r="J20" s="137" t="str">
        <f t="shared" ref="J20:N20" si="2">I20</f>
        <v>Välj Tjänst</v>
      </c>
      <c r="K20" s="137" t="str">
        <f t="shared" si="2"/>
        <v>Välj Tjänst</v>
      </c>
      <c r="L20" s="137" t="str">
        <f t="shared" si="2"/>
        <v>Välj Tjänst</v>
      </c>
      <c r="M20" s="137" t="str">
        <f t="shared" si="2"/>
        <v>Välj Tjänst</v>
      </c>
      <c r="N20" s="137" t="str">
        <f t="shared" si="2"/>
        <v>Välj Tjänst</v>
      </c>
      <c r="O20" s="137" t="str">
        <f t="shared" ref="O20" si="3">N20</f>
        <v>Välj Tjänst</v>
      </c>
      <c r="P20" s="135" t="e">
        <f>INDEX(D20:I20,MATCH(P$2,D$2:I$2,0))</f>
        <v>#N/A</v>
      </c>
    </row>
    <row r="21" spans="2:16" x14ac:dyDescent="0.2">
      <c r="D21" s="201" t="s">
        <v>189</v>
      </c>
      <c r="E21" s="201" t="s">
        <v>190</v>
      </c>
      <c r="F21" s="48" t="s">
        <v>191</v>
      </c>
      <c r="G21" s="48" t="s">
        <v>192</v>
      </c>
      <c r="H21" s="48" t="s">
        <v>193</v>
      </c>
      <c r="I21" s="133" t="s">
        <v>194</v>
      </c>
      <c r="J21" s="133" t="s">
        <v>194</v>
      </c>
      <c r="K21" s="133" t="s">
        <v>194</v>
      </c>
      <c r="L21" s="133" t="s">
        <v>194</v>
      </c>
      <c r="M21" s="133" t="s">
        <v>194</v>
      </c>
      <c r="N21" s="133" t="s">
        <v>194</v>
      </c>
      <c r="O21" s="133" t="s">
        <v>194</v>
      </c>
      <c r="P21" s="136" t="str">
        <f t="shared" ref="P21:P33" si="4">IFERROR(IF(INDEX(D21:I21,MATCH(P$2,D$2:I$2,0))=0,"",INDEX(D21:I21,MATCH(P$2,D$2:I$2,0))),"")</f>
        <v/>
      </c>
    </row>
    <row r="22" spans="2:16" x14ac:dyDescent="0.2">
      <c r="D22" s="201" t="s">
        <v>195</v>
      </c>
      <c r="E22" s="201" t="s">
        <v>196</v>
      </c>
      <c r="F22" s="48" t="s">
        <v>197</v>
      </c>
      <c r="G22" s="48" t="s">
        <v>198</v>
      </c>
      <c r="H22" s="48" t="s">
        <v>199</v>
      </c>
      <c r="I22" s="133" t="s">
        <v>200</v>
      </c>
      <c r="J22" s="133" t="s">
        <v>200</v>
      </c>
      <c r="K22" s="133" t="s">
        <v>200</v>
      </c>
      <c r="L22" s="133" t="s">
        <v>200</v>
      </c>
      <c r="M22" s="133" t="s">
        <v>200</v>
      </c>
      <c r="N22" s="133" t="s">
        <v>200</v>
      </c>
      <c r="O22" s="133" t="s">
        <v>200</v>
      </c>
      <c r="P22" s="136" t="str">
        <f t="shared" si="4"/>
        <v/>
      </c>
    </row>
    <row r="23" spans="2:16" x14ac:dyDescent="0.2">
      <c r="D23" s="201" t="s">
        <v>201</v>
      </c>
      <c r="E23" s="201" t="s">
        <v>202</v>
      </c>
      <c r="F23" s="48" t="s">
        <v>203</v>
      </c>
      <c r="G23" s="48" t="s">
        <v>204</v>
      </c>
      <c r="H23" s="48" t="s">
        <v>205</v>
      </c>
      <c r="I23" s="133" t="s">
        <v>206</v>
      </c>
      <c r="J23" s="133" t="s">
        <v>206</v>
      </c>
      <c r="K23" s="133" t="s">
        <v>206</v>
      </c>
      <c r="L23" s="133" t="s">
        <v>206</v>
      </c>
      <c r="M23" s="133" t="s">
        <v>206</v>
      </c>
      <c r="N23" s="133" t="s">
        <v>206</v>
      </c>
      <c r="O23" s="133" t="s">
        <v>206</v>
      </c>
      <c r="P23" s="136" t="str">
        <f t="shared" si="4"/>
        <v/>
      </c>
    </row>
    <row r="24" spans="2:16" x14ac:dyDescent="0.2">
      <c r="D24" s="201" t="s">
        <v>207</v>
      </c>
      <c r="E24" s="201" t="s">
        <v>208</v>
      </c>
      <c r="F24" s="48" t="s">
        <v>209</v>
      </c>
      <c r="G24" s="48" t="s">
        <v>210</v>
      </c>
      <c r="H24" s="48" t="s">
        <v>211</v>
      </c>
      <c r="I24" s="133" t="s">
        <v>212</v>
      </c>
      <c r="J24" s="133" t="s">
        <v>212</v>
      </c>
      <c r="K24" s="133" t="s">
        <v>212</v>
      </c>
      <c r="L24" s="133" t="s">
        <v>212</v>
      </c>
      <c r="M24" s="133" t="s">
        <v>212</v>
      </c>
      <c r="N24" s="133" t="s">
        <v>212</v>
      </c>
      <c r="O24" s="133" t="s">
        <v>212</v>
      </c>
      <c r="P24" s="136" t="str">
        <f t="shared" si="4"/>
        <v/>
      </c>
    </row>
    <row r="25" spans="2:16" x14ac:dyDescent="0.2">
      <c r="D25" s="201" t="s">
        <v>213</v>
      </c>
      <c r="E25" s="201" t="s">
        <v>214</v>
      </c>
      <c r="F25" s="48" t="s">
        <v>215</v>
      </c>
      <c r="G25" s="48" t="s">
        <v>216</v>
      </c>
      <c r="H25" s="48" t="s">
        <v>217</v>
      </c>
      <c r="I25" s="133" t="s">
        <v>218</v>
      </c>
      <c r="J25" s="133" t="s">
        <v>218</v>
      </c>
      <c r="K25" s="133" t="s">
        <v>218</v>
      </c>
      <c r="L25" s="133" t="s">
        <v>218</v>
      </c>
      <c r="M25" s="133" t="s">
        <v>218</v>
      </c>
      <c r="N25" s="133" t="s">
        <v>218</v>
      </c>
      <c r="O25" s="133" t="s">
        <v>218</v>
      </c>
      <c r="P25" s="136" t="str">
        <f t="shared" si="4"/>
        <v/>
      </c>
    </row>
    <row r="26" spans="2:16" x14ac:dyDescent="0.2">
      <c r="D26" s="201" t="s">
        <v>219</v>
      </c>
      <c r="E26" s="201" t="s">
        <v>220</v>
      </c>
      <c r="F26" s="48" t="s">
        <v>221</v>
      </c>
      <c r="G26" s="48" t="s">
        <v>222</v>
      </c>
      <c r="H26" s="48" t="s">
        <v>223</v>
      </c>
      <c r="I26" s="133" t="s">
        <v>224</v>
      </c>
      <c r="J26" s="133" t="s">
        <v>224</v>
      </c>
      <c r="K26" s="133" t="s">
        <v>224</v>
      </c>
      <c r="L26" s="133" t="s">
        <v>224</v>
      </c>
      <c r="M26" s="133" t="s">
        <v>224</v>
      </c>
      <c r="N26" s="133" t="s">
        <v>224</v>
      </c>
      <c r="O26" s="133" t="s">
        <v>224</v>
      </c>
      <c r="P26" s="136" t="str">
        <f t="shared" si="4"/>
        <v/>
      </c>
    </row>
    <row r="27" spans="2:16" x14ac:dyDescent="0.2">
      <c r="D27" s="201" t="s">
        <v>225</v>
      </c>
      <c r="E27" s="201" t="s">
        <v>226</v>
      </c>
      <c r="F27" s="48" t="s">
        <v>227</v>
      </c>
      <c r="G27" s="48" t="s">
        <v>228</v>
      </c>
      <c r="H27" s="48" t="s">
        <v>229</v>
      </c>
      <c r="I27" s="133" t="s">
        <v>230</v>
      </c>
      <c r="J27" s="133" t="s">
        <v>230</v>
      </c>
      <c r="K27" s="133" t="s">
        <v>230</v>
      </c>
      <c r="L27" s="133" t="s">
        <v>230</v>
      </c>
      <c r="M27" s="133" t="s">
        <v>230</v>
      </c>
      <c r="N27" s="133" t="s">
        <v>230</v>
      </c>
      <c r="O27" s="133" t="s">
        <v>230</v>
      </c>
      <c r="P27" s="136" t="str">
        <f t="shared" si="4"/>
        <v/>
      </c>
    </row>
    <row r="28" spans="2:16" x14ac:dyDescent="0.2">
      <c r="D28" s="201" t="s">
        <v>231</v>
      </c>
      <c r="E28" s="201" t="s">
        <v>232</v>
      </c>
      <c r="F28" s="48" t="s">
        <v>233</v>
      </c>
      <c r="G28" s="48" t="s">
        <v>234</v>
      </c>
      <c r="H28" s="48" t="s">
        <v>235</v>
      </c>
      <c r="I28" s="133" t="s">
        <v>236</v>
      </c>
      <c r="J28" s="133" t="s">
        <v>236</v>
      </c>
      <c r="K28" s="133" t="s">
        <v>236</v>
      </c>
      <c r="L28" s="133" t="s">
        <v>236</v>
      </c>
      <c r="M28" s="133" t="s">
        <v>236</v>
      </c>
      <c r="N28" s="133" t="s">
        <v>236</v>
      </c>
      <c r="O28" s="133" t="s">
        <v>236</v>
      </c>
      <c r="P28" s="136" t="str">
        <f t="shared" si="4"/>
        <v/>
      </c>
    </row>
    <row r="29" spans="2:16" x14ac:dyDescent="0.2">
      <c r="D29" s="201" t="s">
        <v>237</v>
      </c>
      <c r="E29" s="201" t="s">
        <v>238</v>
      </c>
      <c r="F29" s="48" t="s">
        <v>239</v>
      </c>
      <c r="G29" s="48" t="s">
        <v>240</v>
      </c>
      <c r="H29" s="48" t="s">
        <v>241</v>
      </c>
      <c r="I29" s="133" t="s">
        <v>242</v>
      </c>
      <c r="J29" s="133" t="s">
        <v>242</v>
      </c>
      <c r="K29" s="133" t="s">
        <v>242</v>
      </c>
      <c r="L29" s="133" t="s">
        <v>242</v>
      </c>
      <c r="M29" s="133" t="s">
        <v>242</v>
      </c>
      <c r="N29" s="133" t="s">
        <v>242</v>
      </c>
      <c r="O29" s="133" t="s">
        <v>242</v>
      </c>
      <c r="P29" s="136" t="str">
        <f t="shared" si="4"/>
        <v/>
      </c>
    </row>
    <row r="30" spans="2:16" x14ac:dyDescent="0.2">
      <c r="D30" s="201" t="s">
        <v>243</v>
      </c>
      <c r="E30" s="201" t="s">
        <v>244</v>
      </c>
      <c r="F30" s="48" t="s">
        <v>245</v>
      </c>
      <c r="G30" s="48" t="s">
        <v>246</v>
      </c>
      <c r="H30" s="48" t="s">
        <v>247</v>
      </c>
      <c r="I30" s="133" t="s">
        <v>248</v>
      </c>
      <c r="J30" s="133" t="s">
        <v>248</v>
      </c>
      <c r="K30" s="133" t="s">
        <v>248</v>
      </c>
      <c r="L30" s="133" t="s">
        <v>248</v>
      </c>
      <c r="M30" s="133" t="s">
        <v>248</v>
      </c>
      <c r="N30" s="133" t="s">
        <v>248</v>
      </c>
      <c r="O30" s="133" t="s">
        <v>248</v>
      </c>
      <c r="P30" s="136" t="str">
        <f t="shared" si="4"/>
        <v/>
      </c>
    </row>
    <row r="31" spans="2:16" x14ac:dyDescent="0.2">
      <c r="D31" s="201" t="s">
        <v>249</v>
      </c>
      <c r="E31" s="201" t="s">
        <v>250</v>
      </c>
      <c r="F31" s="48" t="s">
        <v>251</v>
      </c>
      <c r="G31" s="48" t="s">
        <v>252</v>
      </c>
      <c r="H31" s="48" t="s">
        <v>253</v>
      </c>
      <c r="I31" s="133" t="s">
        <v>254</v>
      </c>
      <c r="J31" s="133" t="s">
        <v>254</v>
      </c>
      <c r="K31" s="133" t="s">
        <v>254</v>
      </c>
      <c r="L31" s="133" t="s">
        <v>254</v>
      </c>
      <c r="M31" s="133" t="s">
        <v>254</v>
      </c>
      <c r="N31" s="133" t="s">
        <v>254</v>
      </c>
      <c r="O31" s="133" t="s">
        <v>254</v>
      </c>
      <c r="P31" s="136" t="str">
        <f t="shared" si="4"/>
        <v/>
      </c>
    </row>
    <row r="32" spans="2:16" x14ac:dyDescent="0.2">
      <c r="D32" s="201" t="s">
        <v>255</v>
      </c>
      <c r="E32" s="201" t="s">
        <v>256</v>
      </c>
      <c r="F32" s="48" t="s">
        <v>257</v>
      </c>
      <c r="G32" s="48" t="s">
        <v>258</v>
      </c>
      <c r="H32" s="48" t="s">
        <v>259</v>
      </c>
      <c r="I32" s="133" t="s">
        <v>260</v>
      </c>
      <c r="J32" s="133" t="s">
        <v>260</v>
      </c>
      <c r="K32" s="133" t="s">
        <v>260</v>
      </c>
      <c r="L32" s="133" t="s">
        <v>260</v>
      </c>
      <c r="M32" s="133" t="s">
        <v>260</v>
      </c>
      <c r="N32" s="133" t="s">
        <v>260</v>
      </c>
      <c r="O32" s="133" t="s">
        <v>260</v>
      </c>
      <c r="P32" s="136" t="str">
        <f t="shared" si="4"/>
        <v/>
      </c>
    </row>
    <row r="33" spans="3:25" x14ac:dyDescent="0.2">
      <c r="D33" s="201" t="s">
        <v>261</v>
      </c>
      <c r="E33" s="201" t="s">
        <v>262</v>
      </c>
      <c r="F33" s="48" t="s">
        <v>263</v>
      </c>
      <c r="G33" s="48" t="s">
        <v>264</v>
      </c>
      <c r="H33" s="48" t="s">
        <v>265</v>
      </c>
      <c r="I33" s="133" t="s">
        <v>266</v>
      </c>
      <c r="J33" s="133" t="s">
        <v>266</v>
      </c>
      <c r="K33" s="133" t="s">
        <v>266</v>
      </c>
      <c r="L33" s="133" t="s">
        <v>266</v>
      </c>
      <c r="M33" s="133" t="s">
        <v>266</v>
      </c>
      <c r="N33" s="133" t="s">
        <v>266</v>
      </c>
      <c r="O33" s="133" t="s">
        <v>266</v>
      </c>
      <c r="P33" s="136" t="str">
        <f t="shared" si="4"/>
        <v/>
      </c>
    </row>
    <row r="34" spans="3:25" x14ac:dyDescent="0.2">
      <c r="R34" s="5"/>
    </row>
    <row r="35" spans="3:25" ht="13.5" thickBot="1" x14ac:dyDescent="0.25">
      <c r="H35" s="49"/>
      <c r="I35" s="49"/>
      <c r="J35" s="49" t="s">
        <v>82</v>
      </c>
      <c r="K35" s="106"/>
      <c r="L35" s="49" t="s">
        <v>574</v>
      </c>
      <c r="N35" s="49" t="s">
        <v>575</v>
      </c>
      <c r="P35" s="49" t="s">
        <v>583</v>
      </c>
      <c r="W35" s="49"/>
      <c r="Y35" s="49"/>
    </row>
    <row r="36" spans="3:25" ht="13.5" thickBot="1" x14ac:dyDescent="0.25">
      <c r="C36" s="49"/>
      <c r="D36" s="120" t="s">
        <v>133</v>
      </c>
      <c r="F36" s="129" t="s">
        <v>122</v>
      </c>
      <c r="H36" s="129" t="s">
        <v>132</v>
      </c>
      <c r="J36" s="130" t="s">
        <v>60</v>
      </c>
      <c r="L36" s="250" t="s">
        <v>670</v>
      </c>
      <c r="N36" s="130" t="s">
        <v>567</v>
      </c>
      <c r="P36" s="130" t="s">
        <v>584</v>
      </c>
    </row>
    <row r="37" spans="3:25" x14ac:dyDescent="0.2">
      <c r="C37" s="105"/>
      <c r="D37" s="121"/>
      <c r="E37" s="105"/>
      <c r="F37" s="128" t="s">
        <v>107</v>
      </c>
      <c r="H37" s="216" t="s">
        <v>267</v>
      </c>
      <c r="J37" s="131" t="s">
        <v>61</v>
      </c>
      <c r="K37" s="105"/>
      <c r="L37" s="251" t="s">
        <v>671</v>
      </c>
      <c r="N37" s="131" t="s">
        <v>578</v>
      </c>
      <c r="P37" s="131" t="s">
        <v>585</v>
      </c>
    </row>
    <row r="38" spans="3:25" x14ac:dyDescent="0.2">
      <c r="C38" s="105"/>
      <c r="D38" s="122"/>
      <c r="E38" s="105"/>
      <c r="F38" s="124" t="s">
        <v>123</v>
      </c>
      <c r="H38" s="126" t="s">
        <v>108</v>
      </c>
      <c r="J38" s="131" t="s">
        <v>62</v>
      </c>
      <c r="K38" s="105"/>
      <c r="L38" s="251" t="s">
        <v>672</v>
      </c>
      <c r="N38" s="131" t="s">
        <v>568</v>
      </c>
      <c r="P38" s="131" t="s">
        <v>564</v>
      </c>
    </row>
    <row r="39" spans="3:25" ht="51.75" thickBot="1" x14ac:dyDescent="0.25">
      <c r="C39" s="105"/>
      <c r="D39" s="123" t="s">
        <v>288</v>
      </c>
      <c r="E39" s="105"/>
      <c r="F39" s="124" t="s">
        <v>124</v>
      </c>
      <c r="H39" s="126" t="s">
        <v>110</v>
      </c>
      <c r="J39" s="131" t="s">
        <v>63</v>
      </c>
      <c r="K39" s="105"/>
      <c r="L39" s="251" t="s">
        <v>673</v>
      </c>
      <c r="N39" s="131" t="s">
        <v>569</v>
      </c>
    </row>
    <row r="40" spans="3:25" x14ac:dyDescent="0.2">
      <c r="C40" s="105"/>
      <c r="E40" s="105"/>
      <c r="F40" s="124" t="s">
        <v>125</v>
      </c>
      <c r="H40" s="126" t="s">
        <v>268</v>
      </c>
      <c r="J40" s="131" t="s">
        <v>64</v>
      </c>
      <c r="K40" s="105"/>
      <c r="L40" s="251" t="s">
        <v>674</v>
      </c>
      <c r="N40" s="131" t="s">
        <v>570</v>
      </c>
    </row>
    <row r="41" spans="3:25" ht="13.5" thickBot="1" x14ac:dyDescent="0.25">
      <c r="C41" s="105"/>
      <c r="D41" s="49" t="s">
        <v>134</v>
      </c>
      <c r="E41" s="105"/>
      <c r="F41" s="124" t="s">
        <v>126</v>
      </c>
      <c r="H41" s="127" t="s">
        <v>109</v>
      </c>
      <c r="J41" s="131" t="s">
        <v>65</v>
      </c>
      <c r="K41" s="105"/>
      <c r="L41" s="105"/>
      <c r="N41" s="131" t="s">
        <v>571</v>
      </c>
    </row>
    <row r="42" spans="3:25" x14ac:dyDescent="0.2">
      <c r="C42" s="105"/>
      <c r="D42" s="223" t="s">
        <v>131</v>
      </c>
      <c r="E42" s="105"/>
      <c r="F42" s="124" t="s">
        <v>127</v>
      </c>
      <c r="J42" s="131" t="s">
        <v>66</v>
      </c>
      <c r="K42" s="105"/>
      <c r="L42" s="105"/>
      <c r="N42" s="131" t="s">
        <v>572</v>
      </c>
    </row>
    <row r="43" spans="3:25" x14ac:dyDescent="0.2">
      <c r="D43" s="224" t="s">
        <v>281</v>
      </c>
      <c r="F43" s="124" t="s">
        <v>128</v>
      </c>
      <c r="J43" s="131" t="s">
        <v>67</v>
      </c>
      <c r="K43" s="105"/>
      <c r="L43" s="105"/>
      <c r="N43" s="131" t="s">
        <v>104</v>
      </c>
    </row>
    <row r="44" spans="3:25" ht="51.75" thickBot="1" x14ac:dyDescent="0.25">
      <c r="D44" s="225" t="s">
        <v>282</v>
      </c>
      <c r="F44" s="125" t="s">
        <v>129</v>
      </c>
      <c r="J44" s="131" t="s">
        <v>68</v>
      </c>
      <c r="K44" s="105"/>
      <c r="L44" s="105"/>
      <c r="N44" s="131" t="s">
        <v>102</v>
      </c>
    </row>
    <row r="45" spans="3:25" ht="39" thickBot="1" x14ac:dyDescent="0.25">
      <c r="D45" s="225" t="s">
        <v>283</v>
      </c>
      <c r="J45" s="131" t="s">
        <v>69</v>
      </c>
      <c r="K45" s="105"/>
      <c r="L45" s="105"/>
      <c r="N45" s="132" t="s">
        <v>573</v>
      </c>
      <c r="O45" s="49"/>
    </row>
    <row r="46" spans="3:25" ht="26.25" thickBot="1" x14ac:dyDescent="0.25">
      <c r="D46" s="226" t="s">
        <v>284</v>
      </c>
      <c r="F46" s="21" t="s">
        <v>541</v>
      </c>
      <c r="J46" s="131" t="s">
        <v>81</v>
      </c>
      <c r="K46" s="105"/>
      <c r="L46" s="105"/>
      <c r="O46" s="29"/>
    </row>
    <row r="47" spans="3:25" x14ac:dyDescent="0.2">
      <c r="F47" s="121"/>
      <c r="J47" s="131" t="s">
        <v>70</v>
      </c>
      <c r="K47" s="105"/>
      <c r="L47" s="105"/>
      <c r="O47" s="29"/>
    </row>
    <row r="48" spans="3:25" ht="13.5" thickBot="1" x14ac:dyDescent="0.25">
      <c r="F48" s="132" t="s">
        <v>540</v>
      </c>
      <c r="J48" s="131" t="s">
        <v>71</v>
      </c>
      <c r="K48" s="105"/>
      <c r="L48" s="105"/>
      <c r="M48" s="105"/>
      <c r="O48" s="29"/>
    </row>
    <row r="49" spans="3:33" ht="13.5" thickBot="1" x14ac:dyDescent="0.25">
      <c r="D49" s="188"/>
      <c r="F49" s="132" t="s">
        <v>614</v>
      </c>
      <c r="J49" s="131" t="s">
        <v>72</v>
      </c>
      <c r="K49" s="105"/>
      <c r="L49" s="105"/>
      <c r="M49" s="105"/>
      <c r="N49" s="29"/>
      <c r="O49" s="29"/>
    </row>
    <row r="50" spans="3:33" x14ac:dyDescent="0.2">
      <c r="J50" s="131" t="s">
        <v>73</v>
      </c>
      <c r="K50" s="105"/>
      <c r="L50" s="105"/>
    </row>
    <row r="51" spans="3:33" x14ac:dyDescent="0.2">
      <c r="J51" s="131" t="s">
        <v>74</v>
      </c>
      <c r="K51" s="105"/>
      <c r="L51" s="105"/>
    </row>
    <row r="52" spans="3:33" x14ac:dyDescent="0.2">
      <c r="J52" s="131" t="s">
        <v>75</v>
      </c>
      <c r="K52" s="105"/>
      <c r="L52" s="105"/>
    </row>
    <row r="53" spans="3:33" x14ac:dyDescent="0.2">
      <c r="J53" s="131" t="s">
        <v>76</v>
      </c>
      <c r="K53" s="105"/>
      <c r="L53" s="105"/>
    </row>
    <row r="54" spans="3:33" x14ac:dyDescent="0.2">
      <c r="J54" s="131" t="s">
        <v>77</v>
      </c>
      <c r="K54" s="105"/>
      <c r="L54" s="105"/>
    </row>
    <row r="55" spans="3:33" ht="12.75" customHeight="1" x14ac:dyDescent="0.2">
      <c r="D55" s="114"/>
      <c r="E55" s="114"/>
      <c r="G55" s="114"/>
      <c r="H55" s="114"/>
      <c r="I55" s="114"/>
      <c r="J55" s="131" t="s">
        <v>78</v>
      </c>
      <c r="K55" s="105"/>
      <c r="L55" s="105"/>
    </row>
    <row r="56" spans="3:33" ht="12.75" customHeight="1" x14ac:dyDescent="0.2">
      <c r="D56" s="114"/>
      <c r="E56" s="114"/>
      <c r="G56" s="114"/>
      <c r="H56" s="114"/>
      <c r="I56" s="114"/>
      <c r="J56" s="131" t="s">
        <v>79</v>
      </c>
      <c r="K56" s="105"/>
      <c r="L56" s="105"/>
    </row>
    <row r="57" spans="3:33" ht="13.5" thickBot="1" x14ac:dyDescent="0.25">
      <c r="J57" s="132" t="s">
        <v>80</v>
      </c>
      <c r="K57" s="105"/>
      <c r="L57" s="105"/>
    </row>
    <row r="59" spans="3:33" x14ac:dyDescent="0.2">
      <c r="C59" s="49" t="s">
        <v>135</v>
      </c>
      <c r="AF59" s="49" t="s">
        <v>607</v>
      </c>
      <c r="AG59" s="49" t="s">
        <v>608</v>
      </c>
    </row>
    <row r="60" spans="3:33" x14ac:dyDescent="0.2">
      <c r="C60" s="111" t="s">
        <v>19</v>
      </c>
      <c r="D60" s="111" t="s">
        <v>20</v>
      </c>
      <c r="E60" s="111" t="s">
        <v>30</v>
      </c>
      <c r="F60" s="111" t="s">
        <v>4</v>
      </c>
      <c r="G60" s="111" t="s">
        <v>5</v>
      </c>
      <c r="H60" s="111" t="s">
        <v>7</v>
      </c>
      <c r="I60" s="111" t="s">
        <v>26</v>
      </c>
      <c r="J60" s="111" t="s">
        <v>27</v>
      </c>
      <c r="K60" s="111" t="s">
        <v>24</v>
      </c>
      <c r="L60" s="111" t="s">
        <v>21</v>
      </c>
      <c r="M60" s="111" t="s">
        <v>2</v>
      </c>
      <c r="N60" s="111" t="s">
        <v>22</v>
      </c>
      <c r="O60" s="111" t="s">
        <v>23</v>
      </c>
      <c r="P60" s="111" t="s">
        <v>8</v>
      </c>
      <c r="Q60" s="111" t="s">
        <v>25</v>
      </c>
      <c r="R60" s="111" t="s">
        <v>590</v>
      </c>
      <c r="T60" s="257" t="s">
        <v>606</v>
      </c>
      <c r="U60" s="257" t="s">
        <v>595</v>
      </c>
      <c r="V60" s="257" t="s">
        <v>605</v>
      </c>
      <c r="W60" s="257" t="s">
        <v>599</v>
      </c>
      <c r="X60" s="257" t="s">
        <v>597</v>
      </c>
      <c r="Y60" s="257" t="s">
        <v>598</v>
      </c>
      <c r="Z60" s="257" t="s">
        <v>601</v>
      </c>
      <c r="AA60" s="257" t="s">
        <v>602</v>
      </c>
      <c r="AB60" s="257" t="s">
        <v>596</v>
      </c>
      <c r="AC60" s="257" t="s">
        <v>603</v>
      </c>
      <c r="AD60" s="257" t="s">
        <v>604</v>
      </c>
      <c r="AE60" s="257" t="s">
        <v>600</v>
      </c>
      <c r="AF60" s="259">
        <f>INDEX($B$5:$B$17,MATCH(USRDelområde,Admin!$C$5:$C$17,0))</f>
        <v>0</v>
      </c>
      <c r="AG60" s="259">
        <f>INDEX($B$5:$B$17,MATCH(USRDelområde,Admin!$C$5:$C$17,0))</f>
        <v>0</v>
      </c>
    </row>
    <row r="61" spans="3:33" x14ac:dyDescent="0.2">
      <c r="C61" s="4"/>
      <c r="D61" s="4"/>
      <c r="E61" s="255"/>
      <c r="F61" s="4"/>
      <c r="G61" s="4"/>
      <c r="H61" s="4"/>
      <c r="I61" s="4"/>
      <c r="J61" s="4"/>
      <c r="K61" s="4"/>
      <c r="L61" s="4"/>
      <c r="M61" s="4"/>
      <c r="N61" s="4"/>
      <c r="O61" s="4"/>
      <c r="P61" s="4"/>
      <c r="Q61" s="4"/>
      <c r="R61" s="4"/>
      <c r="S61" s="261"/>
      <c r="T61" s="262"/>
      <c r="U61" s="262"/>
      <c r="V61" s="262"/>
      <c r="W61" s="262"/>
      <c r="X61" s="262"/>
      <c r="Y61" s="262"/>
      <c r="Z61" s="262"/>
      <c r="AA61" s="262"/>
      <c r="AB61" s="262"/>
      <c r="AC61" s="262"/>
      <c r="AD61" s="262"/>
      <c r="AE61" s="262"/>
      <c r="AF61" s="258"/>
      <c r="AG61" s="260"/>
    </row>
    <row r="62" spans="3:33" x14ac:dyDescent="0.2">
      <c r="C62" s="4" t="s">
        <v>591</v>
      </c>
      <c r="D62" s="4"/>
      <c r="E62" s="255" t="s">
        <v>593</v>
      </c>
      <c r="F62" s="4" t="s">
        <v>626</v>
      </c>
      <c r="G62" s="4" t="s">
        <v>628</v>
      </c>
      <c r="H62" s="4" t="s">
        <v>624</v>
      </c>
      <c r="I62" s="4"/>
      <c r="J62" s="4"/>
      <c r="K62" s="4"/>
      <c r="L62" s="4" t="s">
        <v>619</v>
      </c>
      <c r="M62" s="4" t="s">
        <v>700</v>
      </c>
      <c r="N62" s="4" t="s">
        <v>621</v>
      </c>
      <c r="O62" s="4"/>
      <c r="P62" s="4"/>
      <c r="Q62" s="4" t="s">
        <v>621</v>
      </c>
      <c r="R62" s="4" t="s">
        <v>595</v>
      </c>
      <c r="T62" s="256" t="str">
        <f>IFERROR(IF(FIND(T$60,$R62)&gt;=1,$C62,""),"")</f>
        <v/>
      </c>
      <c r="U62" s="256" t="str">
        <f t="shared" ref="U62:AE77" si="5">IFERROR(IF(FIND(U$60,$R62)&gt;=1,$C62,""),"")</f>
        <v>JIWA Jinvall Inredningar AB</v>
      </c>
      <c r="V62" s="256" t="str">
        <f t="shared" si="5"/>
        <v/>
      </c>
      <c r="W62" s="256" t="str">
        <f t="shared" si="5"/>
        <v/>
      </c>
      <c r="X62" s="256" t="str">
        <f t="shared" si="5"/>
        <v/>
      </c>
      <c r="Y62" s="256" t="str">
        <f t="shared" si="5"/>
        <v/>
      </c>
      <c r="Z62" s="256" t="str">
        <f t="shared" si="5"/>
        <v/>
      </c>
      <c r="AA62" s="256" t="str">
        <f t="shared" si="5"/>
        <v/>
      </c>
      <c r="AB62" s="256" t="str">
        <f t="shared" si="5"/>
        <v/>
      </c>
      <c r="AC62" s="256" t="str">
        <f t="shared" si="5"/>
        <v/>
      </c>
      <c r="AD62" s="256" t="str">
        <f t="shared" si="5"/>
        <v/>
      </c>
      <c r="AE62" s="256" t="str">
        <f t="shared" si="5"/>
        <v/>
      </c>
      <c r="AF62" s="258" t="e">
        <f>INDEX($T62:$AE62,,MATCH($AF$60,$T$60:$AE$60,0))</f>
        <v>#N/A</v>
      </c>
      <c r="AG62" s="258" t="str">
        <f t="array" ref="AG62">IFERROR(INDEX($AF$62:$AF$110,SMALL(IF($AF$62:$AF$110&lt;&gt;"",ROW($AF$62:$AF$110)-ROW(AF$62)+1),ROWS(AG62:AG$62))),"")</f>
        <v/>
      </c>
    </row>
    <row r="63" spans="3:33" x14ac:dyDescent="0.2">
      <c r="C63" s="4" t="s">
        <v>676</v>
      </c>
      <c r="D63" s="4"/>
      <c r="E63" s="255" t="s">
        <v>677</v>
      </c>
      <c r="F63" s="4" t="s">
        <v>678</v>
      </c>
      <c r="G63" s="4" t="s">
        <v>679</v>
      </c>
      <c r="H63" s="4" t="s">
        <v>680</v>
      </c>
      <c r="I63" s="4"/>
      <c r="J63" s="4"/>
      <c r="K63" s="4"/>
      <c r="L63" s="4" t="s">
        <v>681</v>
      </c>
      <c r="M63" s="4" t="s">
        <v>691</v>
      </c>
      <c r="N63" s="4" t="s">
        <v>682</v>
      </c>
      <c r="O63" s="4"/>
      <c r="P63" s="4"/>
      <c r="Q63" s="4" t="s">
        <v>682</v>
      </c>
      <c r="R63" s="4" t="s">
        <v>606</v>
      </c>
      <c r="T63" s="256" t="str">
        <f t="shared" ref="T63:AE78" si="6">IFERROR(IF(FIND(T$60,$R63)&gt;=1,$C63,""),"")</f>
        <v>Nivex TopSafe AB</v>
      </c>
      <c r="U63" s="256" t="str">
        <f t="shared" si="5"/>
        <v/>
      </c>
      <c r="V63" s="256" t="str">
        <f t="shared" si="5"/>
        <v/>
      </c>
      <c r="W63" s="256" t="str">
        <f t="shared" si="5"/>
        <v/>
      </c>
      <c r="X63" s="256" t="str">
        <f t="shared" si="5"/>
        <v/>
      </c>
      <c r="Y63" s="256" t="str">
        <f t="shared" si="5"/>
        <v/>
      </c>
      <c r="Z63" s="256" t="str">
        <f t="shared" si="5"/>
        <v/>
      </c>
      <c r="AA63" s="256" t="str">
        <f t="shared" si="5"/>
        <v/>
      </c>
      <c r="AB63" s="256" t="str">
        <f t="shared" si="5"/>
        <v/>
      </c>
      <c r="AC63" s="256" t="str">
        <f t="shared" si="5"/>
        <v/>
      </c>
      <c r="AD63" s="256" t="str">
        <f t="shared" si="5"/>
        <v/>
      </c>
      <c r="AE63" s="256" t="str">
        <f t="shared" si="5"/>
        <v/>
      </c>
      <c r="AF63" s="258" t="e">
        <f t="shared" ref="AF63:AF110" si="7">INDEX($T63:$AE63,,MATCH($AF$60,$T$60:$AE$60,0))</f>
        <v>#N/A</v>
      </c>
      <c r="AG63" s="258" t="str">
        <f t="array" ref="AG63">IFERROR(INDEX($AF$62:$AF$110,SMALL(IF($AF$62:$AF$110&lt;&gt;"",ROW($AF$62:$AF$110)-ROW(AF$62)+1),ROWS(AG$62:AG63))),"")</f>
        <v/>
      </c>
    </row>
    <row r="64" spans="3:33" x14ac:dyDescent="0.2">
      <c r="C64" s="4" t="s">
        <v>592</v>
      </c>
      <c r="D64" s="4"/>
      <c r="E64" s="255" t="s">
        <v>594</v>
      </c>
      <c r="F64" s="4" t="s">
        <v>627</v>
      </c>
      <c r="G64" s="4" t="s">
        <v>629</v>
      </c>
      <c r="H64" s="4" t="s">
        <v>625</v>
      </c>
      <c r="I64" s="4"/>
      <c r="J64" s="4"/>
      <c r="K64" s="4"/>
      <c r="L64" s="4" t="s">
        <v>620</v>
      </c>
      <c r="M64" s="4" t="s">
        <v>701</v>
      </c>
      <c r="N64" s="4" t="s">
        <v>622</v>
      </c>
      <c r="O64" s="4"/>
      <c r="P64" s="4"/>
      <c r="Q64" s="4" t="s">
        <v>623</v>
      </c>
      <c r="R64" s="4" t="s">
        <v>606</v>
      </c>
      <c r="T64" s="256" t="str">
        <f t="shared" si="6"/>
        <v>Profsafe AB</v>
      </c>
      <c r="U64" s="256" t="str">
        <f t="shared" si="5"/>
        <v/>
      </c>
      <c r="V64" s="256" t="str">
        <f t="shared" si="5"/>
        <v/>
      </c>
      <c r="W64" s="256" t="str">
        <f t="shared" si="5"/>
        <v/>
      </c>
      <c r="X64" s="256" t="str">
        <f t="shared" si="5"/>
        <v/>
      </c>
      <c r="Y64" s="256" t="str">
        <f t="shared" si="5"/>
        <v/>
      </c>
      <c r="Z64" s="256" t="str">
        <f t="shared" si="5"/>
        <v/>
      </c>
      <c r="AA64" s="256" t="str">
        <f t="shared" si="5"/>
        <v/>
      </c>
      <c r="AB64" s="256" t="str">
        <f t="shared" si="5"/>
        <v/>
      </c>
      <c r="AC64" s="256" t="str">
        <f t="shared" si="5"/>
        <v/>
      </c>
      <c r="AD64" s="256" t="str">
        <f t="shared" si="5"/>
        <v/>
      </c>
      <c r="AE64" s="256" t="str">
        <f t="shared" si="5"/>
        <v/>
      </c>
      <c r="AF64" s="258" t="e">
        <f t="shared" si="7"/>
        <v>#N/A</v>
      </c>
      <c r="AG64" s="258" t="str">
        <f t="array" ref="AG64">IFERROR(INDEX($AF$62:$AF$110,SMALL(IF($AF$62:$AF$110&lt;&gt;"",ROW($AF$62:$AF$110)-ROW(AF$62)+1),ROWS(AG$62:AG64))),"")</f>
        <v/>
      </c>
    </row>
    <row r="65" spans="3:33" x14ac:dyDescent="0.2">
      <c r="C65" s="4" t="s">
        <v>692</v>
      </c>
      <c r="D65" s="4"/>
      <c r="E65" s="255" t="s">
        <v>693</v>
      </c>
      <c r="F65" s="4" t="s">
        <v>694</v>
      </c>
      <c r="G65" s="4" t="s">
        <v>695</v>
      </c>
      <c r="H65" s="4" t="s">
        <v>696</v>
      </c>
      <c r="I65" s="4"/>
      <c r="J65" s="4"/>
      <c r="K65" s="4"/>
      <c r="L65" s="4" t="s">
        <v>697</v>
      </c>
      <c r="M65" s="4" t="s">
        <v>699</v>
      </c>
      <c r="N65" s="4" t="s">
        <v>698</v>
      </c>
      <c r="O65" s="4"/>
      <c r="P65" s="4"/>
      <c r="Q65" s="4" t="s">
        <v>698</v>
      </c>
      <c r="R65" s="4" t="s">
        <v>606</v>
      </c>
      <c r="T65" s="256" t="str">
        <f t="shared" si="6"/>
        <v>Robur Safe Aktiebolag</v>
      </c>
      <c r="U65" s="256" t="str">
        <f t="shared" si="5"/>
        <v/>
      </c>
      <c r="V65" s="256" t="str">
        <f t="shared" si="5"/>
        <v/>
      </c>
      <c r="W65" s="256" t="str">
        <f t="shared" si="5"/>
        <v/>
      </c>
      <c r="X65" s="256" t="str">
        <f t="shared" si="5"/>
        <v/>
      </c>
      <c r="Y65" s="256" t="str">
        <f t="shared" si="5"/>
        <v/>
      </c>
      <c r="Z65" s="256" t="str">
        <f t="shared" si="5"/>
        <v/>
      </c>
      <c r="AA65" s="256" t="str">
        <f t="shared" si="5"/>
        <v/>
      </c>
      <c r="AB65" s="256" t="str">
        <f t="shared" si="5"/>
        <v/>
      </c>
      <c r="AC65" s="256" t="str">
        <f t="shared" si="5"/>
        <v/>
      </c>
      <c r="AD65" s="256" t="str">
        <f t="shared" si="5"/>
        <v/>
      </c>
      <c r="AE65" s="256" t="str">
        <f t="shared" si="5"/>
        <v/>
      </c>
      <c r="AF65" s="258" t="e">
        <f t="shared" si="7"/>
        <v>#N/A</v>
      </c>
      <c r="AG65" s="258" t="str">
        <f t="array" ref="AG65">IFERROR(INDEX($AF$62:$AF$110,SMALL(IF($AF$62:$AF$110&lt;&gt;"",ROW($AF$62:$AF$110)-ROW(AF$62)+1),ROWS(AG$62:AG65))),"")</f>
        <v/>
      </c>
    </row>
    <row r="66" spans="3:33" x14ac:dyDescent="0.2">
      <c r="C66" s="4" t="s">
        <v>683</v>
      </c>
      <c r="D66" s="4"/>
      <c r="E66" s="255" t="s">
        <v>684</v>
      </c>
      <c r="F66" s="4" t="s">
        <v>685</v>
      </c>
      <c r="G66" s="4" t="s">
        <v>686</v>
      </c>
      <c r="H66" s="4" t="s">
        <v>687</v>
      </c>
      <c r="I66" s="4"/>
      <c r="J66" s="4"/>
      <c r="K66" s="4"/>
      <c r="L66" s="4" t="s">
        <v>688</v>
      </c>
      <c r="M66" s="4" t="s">
        <v>690</v>
      </c>
      <c r="N66" s="4" t="s">
        <v>689</v>
      </c>
      <c r="O66" s="4"/>
      <c r="P66" s="4"/>
      <c r="Q66" s="4" t="s">
        <v>689</v>
      </c>
      <c r="R66" s="4" t="s">
        <v>606</v>
      </c>
      <c r="T66" s="256" t="str">
        <f t="shared" si="6"/>
        <v>Scandinavian Safe AB</v>
      </c>
      <c r="U66" s="256" t="str">
        <f t="shared" si="5"/>
        <v/>
      </c>
      <c r="V66" s="256" t="str">
        <f t="shared" si="5"/>
        <v/>
      </c>
      <c r="W66" s="256" t="str">
        <f t="shared" si="5"/>
        <v/>
      </c>
      <c r="X66" s="256" t="str">
        <f t="shared" si="5"/>
        <v/>
      </c>
      <c r="Y66" s="256" t="str">
        <f t="shared" si="5"/>
        <v/>
      </c>
      <c r="Z66" s="256" t="str">
        <f t="shared" si="5"/>
        <v/>
      </c>
      <c r="AA66" s="256" t="str">
        <f t="shared" si="5"/>
        <v/>
      </c>
      <c r="AB66" s="256" t="str">
        <f t="shared" si="5"/>
        <v/>
      </c>
      <c r="AC66" s="256" t="str">
        <f t="shared" si="5"/>
        <v/>
      </c>
      <c r="AD66" s="256" t="str">
        <f t="shared" si="5"/>
        <v/>
      </c>
      <c r="AE66" s="256" t="str">
        <f t="shared" si="5"/>
        <v/>
      </c>
      <c r="AF66" s="258" t="e">
        <f t="shared" si="7"/>
        <v>#N/A</v>
      </c>
      <c r="AG66" s="258" t="str">
        <f t="array" ref="AG66">IFERROR(INDEX($AF$62:$AF$110,SMALL(IF($AF$62:$AF$110&lt;&gt;"",ROW($AF$62:$AF$110)-ROW(AF$62)+1),ROWS(AG$62:AG66))),"")</f>
        <v/>
      </c>
    </row>
    <row r="67" spans="3:33" x14ac:dyDescent="0.2">
      <c r="C67" s="4"/>
      <c r="D67" s="4"/>
      <c r="E67" s="255"/>
      <c r="F67" s="4"/>
      <c r="G67" s="4"/>
      <c r="H67" s="4"/>
      <c r="I67" s="4"/>
      <c r="J67" s="4"/>
      <c r="K67" s="4"/>
      <c r="L67" s="4"/>
      <c r="M67" s="4"/>
      <c r="N67" s="4"/>
      <c r="O67" s="4"/>
      <c r="P67" s="4"/>
      <c r="Q67" s="4"/>
      <c r="R67" s="4"/>
      <c r="T67" s="256" t="str">
        <f t="shared" si="6"/>
        <v/>
      </c>
      <c r="U67" s="256" t="str">
        <f t="shared" si="5"/>
        <v/>
      </c>
      <c r="V67" s="256" t="str">
        <f t="shared" si="5"/>
        <v/>
      </c>
      <c r="W67" s="256" t="str">
        <f t="shared" si="5"/>
        <v/>
      </c>
      <c r="X67" s="256" t="str">
        <f t="shared" si="5"/>
        <v/>
      </c>
      <c r="Y67" s="256" t="str">
        <f t="shared" si="5"/>
        <v/>
      </c>
      <c r="Z67" s="256" t="str">
        <f t="shared" si="5"/>
        <v/>
      </c>
      <c r="AA67" s="256" t="str">
        <f t="shared" si="5"/>
        <v/>
      </c>
      <c r="AB67" s="256" t="str">
        <f t="shared" si="5"/>
        <v/>
      </c>
      <c r="AC67" s="256" t="str">
        <f t="shared" si="5"/>
        <v/>
      </c>
      <c r="AD67" s="256" t="str">
        <f t="shared" si="5"/>
        <v/>
      </c>
      <c r="AE67" s="256" t="str">
        <f t="shared" si="5"/>
        <v/>
      </c>
      <c r="AF67" s="258" t="e">
        <f t="shared" si="7"/>
        <v>#N/A</v>
      </c>
      <c r="AG67" s="258" t="str">
        <f t="array" ref="AG67">IFERROR(INDEX($AF$62:$AF$110,SMALL(IF($AF$62:$AF$110&lt;&gt;"",ROW($AF$62:$AF$110)-ROW(AF$62)+1),ROWS(AG$62:AG67))),"")</f>
        <v/>
      </c>
    </row>
    <row r="68" spans="3:33" x14ac:dyDescent="0.2">
      <c r="C68" s="4"/>
      <c r="D68" s="4"/>
      <c r="E68" s="255"/>
      <c r="F68" s="4"/>
      <c r="G68" s="267"/>
      <c r="H68" s="4"/>
      <c r="I68" s="4"/>
      <c r="J68" s="4"/>
      <c r="K68" s="4"/>
      <c r="L68" s="4"/>
      <c r="M68" s="4"/>
      <c r="N68" s="4"/>
      <c r="O68" s="4"/>
      <c r="P68" s="4"/>
      <c r="Q68" s="4"/>
      <c r="R68" s="4"/>
      <c r="T68" s="256" t="str">
        <f t="shared" si="6"/>
        <v/>
      </c>
      <c r="U68" s="256" t="str">
        <f t="shared" si="5"/>
        <v/>
      </c>
      <c r="V68" s="256" t="str">
        <f t="shared" si="5"/>
        <v/>
      </c>
      <c r="W68" s="256" t="str">
        <f t="shared" si="5"/>
        <v/>
      </c>
      <c r="X68" s="256" t="str">
        <f t="shared" si="5"/>
        <v/>
      </c>
      <c r="Y68" s="256" t="str">
        <f t="shared" si="5"/>
        <v/>
      </c>
      <c r="Z68" s="256" t="str">
        <f t="shared" si="5"/>
        <v/>
      </c>
      <c r="AA68" s="256" t="str">
        <f t="shared" si="5"/>
        <v/>
      </c>
      <c r="AB68" s="256" t="str">
        <f t="shared" si="5"/>
        <v/>
      </c>
      <c r="AC68" s="256" t="str">
        <f t="shared" si="5"/>
        <v/>
      </c>
      <c r="AD68" s="256" t="str">
        <f t="shared" si="5"/>
        <v/>
      </c>
      <c r="AE68" s="256" t="str">
        <f t="shared" si="5"/>
        <v/>
      </c>
      <c r="AF68" s="258" t="e">
        <f t="shared" si="7"/>
        <v>#N/A</v>
      </c>
      <c r="AG68" s="258" t="str">
        <f t="array" ref="AG68">IFERROR(INDEX($AF$62:$AF$110,SMALL(IF($AF$62:$AF$110&lt;&gt;"",ROW($AF$62:$AF$110)-ROW(AF$62)+1),ROWS(AG$62:AG68))),"")</f>
        <v/>
      </c>
    </row>
    <row r="69" spans="3:33" x14ac:dyDescent="0.2">
      <c r="C69" s="4"/>
      <c r="D69" s="4"/>
      <c r="E69" s="255"/>
      <c r="F69" s="4"/>
      <c r="G69" s="4"/>
      <c r="H69" s="4"/>
      <c r="I69" s="4"/>
      <c r="J69" s="4"/>
      <c r="K69" s="4"/>
      <c r="L69" s="4"/>
      <c r="M69" s="4"/>
      <c r="N69" s="4"/>
      <c r="O69" s="4"/>
      <c r="P69" s="4"/>
      <c r="Q69" s="4"/>
      <c r="R69" s="4"/>
      <c r="T69" s="256" t="str">
        <f t="shared" si="6"/>
        <v/>
      </c>
      <c r="U69" s="256" t="str">
        <f t="shared" si="5"/>
        <v/>
      </c>
      <c r="V69" s="256" t="str">
        <f t="shared" si="5"/>
        <v/>
      </c>
      <c r="W69" s="256" t="str">
        <f t="shared" si="5"/>
        <v/>
      </c>
      <c r="X69" s="256" t="str">
        <f t="shared" si="5"/>
        <v/>
      </c>
      <c r="Y69" s="256" t="str">
        <f t="shared" si="5"/>
        <v/>
      </c>
      <c r="Z69" s="256" t="str">
        <f t="shared" si="5"/>
        <v/>
      </c>
      <c r="AA69" s="256" t="str">
        <f t="shared" si="5"/>
        <v/>
      </c>
      <c r="AB69" s="256" t="str">
        <f t="shared" si="5"/>
        <v/>
      </c>
      <c r="AC69" s="256" t="str">
        <f t="shared" si="5"/>
        <v/>
      </c>
      <c r="AD69" s="256" t="str">
        <f t="shared" si="5"/>
        <v/>
      </c>
      <c r="AE69" s="256" t="str">
        <f t="shared" si="5"/>
        <v/>
      </c>
      <c r="AF69" s="258" t="e">
        <f t="shared" si="7"/>
        <v>#N/A</v>
      </c>
      <c r="AG69" s="258" t="str">
        <f t="array" ref="AG69">IFERROR(INDEX($AF$62:$AF$110,SMALL(IF($AF$62:$AF$110&lt;&gt;"",ROW($AF$62:$AF$110)-ROW(AF$62)+1),ROWS(AG$62:AG69))),"")</f>
        <v/>
      </c>
    </row>
    <row r="70" spans="3:33" x14ac:dyDescent="0.2">
      <c r="C70" s="4"/>
      <c r="D70" s="4"/>
      <c r="E70" s="255"/>
      <c r="F70" s="4"/>
      <c r="G70" s="4"/>
      <c r="H70" s="4"/>
      <c r="I70" s="4"/>
      <c r="J70" s="4"/>
      <c r="K70" s="4"/>
      <c r="L70" s="4"/>
      <c r="M70" s="4"/>
      <c r="N70" s="4"/>
      <c r="O70" s="4"/>
      <c r="P70" s="4"/>
      <c r="Q70" s="4"/>
      <c r="R70" s="4"/>
      <c r="T70" s="256" t="str">
        <f t="shared" si="6"/>
        <v/>
      </c>
      <c r="U70" s="256" t="str">
        <f t="shared" si="5"/>
        <v/>
      </c>
      <c r="V70" s="256" t="str">
        <f t="shared" si="5"/>
        <v/>
      </c>
      <c r="W70" s="256" t="str">
        <f t="shared" si="5"/>
        <v/>
      </c>
      <c r="X70" s="256" t="str">
        <f t="shared" si="5"/>
        <v/>
      </c>
      <c r="Y70" s="256" t="str">
        <f t="shared" si="5"/>
        <v/>
      </c>
      <c r="Z70" s="256" t="str">
        <f t="shared" si="5"/>
        <v/>
      </c>
      <c r="AA70" s="256" t="str">
        <f t="shared" si="5"/>
        <v/>
      </c>
      <c r="AB70" s="256" t="str">
        <f t="shared" si="5"/>
        <v/>
      </c>
      <c r="AC70" s="256" t="str">
        <f t="shared" si="5"/>
        <v/>
      </c>
      <c r="AD70" s="256" t="str">
        <f t="shared" si="5"/>
        <v/>
      </c>
      <c r="AE70" s="256" t="str">
        <f t="shared" si="5"/>
        <v/>
      </c>
      <c r="AF70" s="258" t="e">
        <f t="shared" si="7"/>
        <v>#N/A</v>
      </c>
      <c r="AG70" s="258" t="str">
        <f t="array" ref="AG70">IFERROR(INDEX($AF$62:$AF$110,SMALL(IF($AF$62:$AF$110&lt;&gt;"",ROW($AF$62:$AF$110)-ROW(AF$62)+1),ROWS(AG$62:AG70))),"")</f>
        <v/>
      </c>
    </row>
    <row r="71" spans="3:33" x14ac:dyDescent="0.2">
      <c r="C71" s="4"/>
      <c r="D71" s="4"/>
      <c r="E71" s="255"/>
      <c r="F71" s="4"/>
      <c r="G71" s="4"/>
      <c r="H71" s="4"/>
      <c r="I71" s="4"/>
      <c r="J71" s="4"/>
      <c r="K71" s="4"/>
      <c r="L71" s="4"/>
      <c r="M71" s="4"/>
      <c r="N71" s="4"/>
      <c r="O71" s="4"/>
      <c r="P71" s="4"/>
      <c r="Q71" s="4"/>
      <c r="R71" s="4"/>
      <c r="T71" s="256" t="str">
        <f t="shared" si="6"/>
        <v/>
      </c>
      <c r="U71" s="256" t="str">
        <f t="shared" si="5"/>
        <v/>
      </c>
      <c r="V71" s="256" t="str">
        <f t="shared" si="5"/>
        <v/>
      </c>
      <c r="W71" s="256" t="str">
        <f t="shared" si="5"/>
        <v/>
      </c>
      <c r="X71" s="256" t="str">
        <f t="shared" si="5"/>
        <v/>
      </c>
      <c r="Y71" s="256" t="str">
        <f t="shared" si="5"/>
        <v/>
      </c>
      <c r="Z71" s="256" t="str">
        <f t="shared" si="5"/>
        <v/>
      </c>
      <c r="AA71" s="256" t="str">
        <f t="shared" si="5"/>
        <v/>
      </c>
      <c r="AB71" s="256" t="str">
        <f t="shared" si="5"/>
        <v/>
      </c>
      <c r="AC71" s="256" t="str">
        <f t="shared" si="5"/>
        <v/>
      </c>
      <c r="AD71" s="256" t="str">
        <f t="shared" si="5"/>
        <v/>
      </c>
      <c r="AE71" s="256" t="str">
        <f t="shared" si="5"/>
        <v/>
      </c>
      <c r="AF71" s="258" t="e">
        <f t="shared" si="7"/>
        <v>#N/A</v>
      </c>
      <c r="AG71" s="258" t="str">
        <f t="array" ref="AG71">IFERROR(INDEX($AF$62:$AF$110,SMALL(IF($AF$62:$AF$110&lt;&gt;"",ROW($AF$62:$AF$110)-ROW(AF$62)+1),ROWS(AG$62:AG71))),"")</f>
        <v/>
      </c>
    </row>
    <row r="72" spans="3:33" x14ac:dyDescent="0.2">
      <c r="C72" s="4"/>
      <c r="D72" s="4"/>
      <c r="E72" s="255"/>
      <c r="F72" s="4"/>
      <c r="G72" s="4"/>
      <c r="H72" s="4"/>
      <c r="I72" s="4"/>
      <c r="J72" s="4"/>
      <c r="K72" s="4"/>
      <c r="L72" s="4"/>
      <c r="M72" s="4"/>
      <c r="N72" s="4"/>
      <c r="O72" s="4"/>
      <c r="P72" s="4"/>
      <c r="Q72" s="4"/>
      <c r="R72" s="4"/>
      <c r="T72" s="256" t="str">
        <f t="shared" si="6"/>
        <v/>
      </c>
      <c r="U72" s="256" t="str">
        <f t="shared" si="5"/>
        <v/>
      </c>
      <c r="V72" s="256" t="str">
        <f t="shared" si="5"/>
        <v/>
      </c>
      <c r="W72" s="256" t="str">
        <f t="shared" si="5"/>
        <v/>
      </c>
      <c r="X72" s="256" t="str">
        <f t="shared" si="5"/>
        <v/>
      </c>
      <c r="Y72" s="256" t="str">
        <f t="shared" si="5"/>
        <v/>
      </c>
      <c r="Z72" s="256" t="str">
        <f t="shared" si="5"/>
        <v/>
      </c>
      <c r="AA72" s="256" t="str">
        <f t="shared" si="5"/>
        <v/>
      </c>
      <c r="AB72" s="256" t="str">
        <f t="shared" si="5"/>
        <v/>
      </c>
      <c r="AC72" s="256" t="str">
        <f t="shared" si="5"/>
        <v/>
      </c>
      <c r="AD72" s="256" t="str">
        <f t="shared" si="5"/>
        <v/>
      </c>
      <c r="AE72" s="256" t="str">
        <f t="shared" si="5"/>
        <v/>
      </c>
      <c r="AF72" s="258" t="e">
        <f t="shared" si="7"/>
        <v>#N/A</v>
      </c>
      <c r="AG72" s="258" t="str">
        <f t="array" ref="AG72">IFERROR(INDEX($AF$62:$AF$110,SMALL(IF($AF$62:$AF$110&lt;&gt;"",ROW($AF$62:$AF$110)-ROW(AF$62)+1),ROWS(AG$62:AG72))),"")</f>
        <v/>
      </c>
    </row>
    <row r="73" spans="3:33" x14ac:dyDescent="0.2">
      <c r="C73" s="4"/>
      <c r="D73" s="4"/>
      <c r="E73" s="255"/>
      <c r="F73" s="4"/>
      <c r="G73" s="4"/>
      <c r="H73" s="4"/>
      <c r="I73" s="4"/>
      <c r="J73" s="4"/>
      <c r="K73" s="4"/>
      <c r="L73" s="4"/>
      <c r="M73" s="4"/>
      <c r="N73" s="4"/>
      <c r="O73" s="4"/>
      <c r="P73" s="4"/>
      <c r="Q73" s="4"/>
      <c r="R73" s="4"/>
      <c r="T73" s="256" t="str">
        <f t="shared" si="6"/>
        <v/>
      </c>
      <c r="U73" s="256" t="str">
        <f t="shared" si="5"/>
        <v/>
      </c>
      <c r="V73" s="256" t="str">
        <f t="shared" si="5"/>
        <v/>
      </c>
      <c r="W73" s="256" t="str">
        <f t="shared" si="5"/>
        <v/>
      </c>
      <c r="X73" s="256" t="str">
        <f t="shared" si="5"/>
        <v/>
      </c>
      <c r="Y73" s="256" t="str">
        <f t="shared" si="5"/>
        <v/>
      </c>
      <c r="Z73" s="256" t="str">
        <f t="shared" si="5"/>
        <v/>
      </c>
      <c r="AA73" s="256" t="str">
        <f t="shared" si="5"/>
        <v/>
      </c>
      <c r="AB73" s="256" t="str">
        <f t="shared" si="5"/>
        <v/>
      </c>
      <c r="AC73" s="256" t="str">
        <f t="shared" si="5"/>
        <v/>
      </c>
      <c r="AD73" s="256" t="str">
        <f t="shared" si="5"/>
        <v/>
      </c>
      <c r="AE73" s="256" t="str">
        <f t="shared" si="5"/>
        <v/>
      </c>
      <c r="AF73" s="258" t="e">
        <f t="shared" si="7"/>
        <v>#N/A</v>
      </c>
      <c r="AG73" s="258" t="str">
        <f t="array" ref="AG73">IFERROR(INDEX($AF$62:$AF$110,SMALL(IF($AF$62:$AF$110&lt;&gt;"",ROW($AF$62:$AF$110)-ROW(AF$62)+1),ROWS(AG$62:AG73))),"")</f>
        <v/>
      </c>
    </row>
    <row r="74" spans="3:33" x14ac:dyDescent="0.2">
      <c r="C74" s="4"/>
      <c r="D74" s="4"/>
      <c r="E74" s="255"/>
      <c r="F74" s="4"/>
      <c r="G74" s="4"/>
      <c r="H74" s="4"/>
      <c r="I74" s="4"/>
      <c r="J74" s="4"/>
      <c r="K74" s="4"/>
      <c r="L74" s="4"/>
      <c r="M74" s="4"/>
      <c r="N74" s="4"/>
      <c r="O74" s="4"/>
      <c r="P74" s="4"/>
      <c r="Q74" s="4"/>
      <c r="R74" s="4"/>
      <c r="T74" s="256" t="str">
        <f t="shared" si="6"/>
        <v/>
      </c>
      <c r="U74" s="256" t="str">
        <f t="shared" si="5"/>
        <v/>
      </c>
      <c r="V74" s="256" t="str">
        <f t="shared" si="5"/>
        <v/>
      </c>
      <c r="W74" s="256" t="str">
        <f t="shared" si="5"/>
        <v/>
      </c>
      <c r="X74" s="256" t="str">
        <f t="shared" si="5"/>
        <v/>
      </c>
      <c r="Y74" s="256" t="str">
        <f t="shared" si="5"/>
        <v/>
      </c>
      <c r="Z74" s="256" t="str">
        <f t="shared" si="5"/>
        <v/>
      </c>
      <c r="AA74" s="256" t="str">
        <f t="shared" si="5"/>
        <v/>
      </c>
      <c r="AB74" s="256" t="str">
        <f t="shared" si="5"/>
        <v/>
      </c>
      <c r="AC74" s="256" t="str">
        <f t="shared" si="5"/>
        <v/>
      </c>
      <c r="AD74" s="256" t="str">
        <f t="shared" si="5"/>
        <v/>
      </c>
      <c r="AE74" s="256" t="str">
        <f t="shared" si="5"/>
        <v/>
      </c>
      <c r="AF74" s="258" t="e">
        <f t="shared" si="7"/>
        <v>#N/A</v>
      </c>
      <c r="AG74" s="258" t="str">
        <f t="array" ref="AG74">IFERROR(INDEX($AF$62:$AF$110,SMALL(IF($AF$62:$AF$110&lt;&gt;"",ROW($AF$62:$AF$110)-ROW(AF$62)+1),ROWS(AG$62:AG74))),"")</f>
        <v/>
      </c>
    </row>
    <row r="75" spans="3:33" x14ac:dyDescent="0.2">
      <c r="C75" s="4"/>
      <c r="D75" s="4"/>
      <c r="E75" s="255"/>
      <c r="F75" s="4"/>
      <c r="G75" s="4"/>
      <c r="H75" s="4"/>
      <c r="I75" s="4"/>
      <c r="J75" s="4"/>
      <c r="K75" s="4"/>
      <c r="L75" s="4"/>
      <c r="M75" s="4"/>
      <c r="N75" s="4"/>
      <c r="O75" s="4"/>
      <c r="P75" s="4"/>
      <c r="Q75" s="4"/>
      <c r="R75" s="4"/>
      <c r="T75" s="256" t="str">
        <f t="shared" si="6"/>
        <v/>
      </c>
      <c r="U75" s="256" t="str">
        <f t="shared" si="5"/>
        <v/>
      </c>
      <c r="V75" s="256" t="str">
        <f t="shared" si="5"/>
        <v/>
      </c>
      <c r="W75" s="256" t="str">
        <f t="shared" si="5"/>
        <v/>
      </c>
      <c r="X75" s="256" t="str">
        <f t="shared" si="5"/>
        <v/>
      </c>
      <c r="Y75" s="256" t="str">
        <f t="shared" si="5"/>
        <v/>
      </c>
      <c r="Z75" s="256" t="str">
        <f t="shared" si="5"/>
        <v/>
      </c>
      <c r="AA75" s="256" t="str">
        <f t="shared" si="5"/>
        <v/>
      </c>
      <c r="AB75" s="256" t="str">
        <f t="shared" si="5"/>
        <v/>
      </c>
      <c r="AC75" s="256" t="str">
        <f t="shared" si="5"/>
        <v/>
      </c>
      <c r="AD75" s="256" t="str">
        <f t="shared" si="5"/>
        <v/>
      </c>
      <c r="AE75" s="256" t="str">
        <f t="shared" si="5"/>
        <v/>
      </c>
      <c r="AF75" s="258" t="e">
        <f t="shared" si="7"/>
        <v>#N/A</v>
      </c>
      <c r="AG75" s="258" t="str">
        <f t="array" ref="AG75">IFERROR(INDEX($AF$62:$AF$110,SMALL(IF($AF$62:$AF$110&lt;&gt;"",ROW($AF$62:$AF$110)-ROW(AF$62)+1),ROWS(AG$62:AG75))),"")</f>
        <v/>
      </c>
    </row>
    <row r="76" spans="3:33" x14ac:dyDescent="0.2">
      <c r="C76" s="4"/>
      <c r="D76" s="4"/>
      <c r="E76" s="255"/>
      <c r="F76" s="4"/>
      <c r="G76" s="4"/>
      <c r="H76" s="4"/>
      <c r="I76" s="4"/>
      <c r="J76" s="4"/>
      <c r="K76" s="4"/>
      <c r="L76" s="4"/>
      <c r="M76" s="4"/>
      <c r="N76" s="4"/>
      <c r="O76" s="4"/>
      <c r="P76" s="4"/>
      <c r="Q76" s="4"/>
      <c r="R76" s="4"/>
      <c r="T76" s="256" t="str">
        <f t="shared" si="6"/>
        <v/>
      </c>
      <c r="U76" s="256" t="str">
        <f t="shared" si="5"/>
        <v/>
      </c>
      <c r="V76" s="256" t="str">
        <f t="shared" si="5"/>
        <v/>
      </c>
      <c r="W76" s="256" t="str">
        <f t="shared" si="5"/>
        <v/>
      </c>
      <c r="X76" s="256" t="str">
        <f t="shared" si="5"/>
        <v/>
      </c>
      <c r="Y76" s="256" t="str">
        <f t="shared" si="5"/>
        <v/>
      </c>
      <c r="Z76" s="256" t="str">
        <f t="shared" si="5"/>
        <v/>
      </c>
      <c r="AA76" s="256" t="str">
        <f t="shared" si="5"/>
        <v/>
      </c>
      <c r="AB76" s="256" t="str">
        <f t="shared" si="5"/>
        <v/>
      </c>
      <c r="AC76" s="256" t="str">
        <f t="shared" si="5"/>
        <v/>
      </c>
      <c r="AD76" s="256" t="str">
        <f t="shared" si="5"/>
        <v/>
      </c>
      <c r="AE76" s="256" t="str">
        <f t="shared" si="5"/>
        <v/>
      </c>
      <c r="AF76" s="258" t="e">
        <f t="shared" si="7"/>
        <v>#N/A</v>
      </c>
      <c r="AG76" s="258" t="str">
        <f t="array" ref="AG76">IFERROR(INDEX($AF$62:$AF$110,SMALL(IF($AF$62:$AF$110&lt;&gt;"",ROW($AF$62:$AF$110)-ROW(AF$62)+1),ROWS(AG$62:AG76))),"")</f>
        <v/>
      </c>
    </row>
    <row r="77" spans="3:33" x14ac:dyDescent="0.2">
      <c r="C77" s="4"/>
      <c r="D77" s="4"/>
      <c r="E77" s="255"/>
      <c r="F77" s="4"/>
      <c r="G77" s="4"/>
      <c r="H77" s="4"/>
      <c r="I77" s="4"/>
      <c r="J77" s="4"/>
      <c r="K77" s="4"/>
      <c r="L77" s="4"/>
      <c r="M77" s="4"/>
      <c r="N77" s="4"/>
      <c r="O77" s="4"/>
      <c r="P77" s="4"/>
      <c r="Q77" s="4"/>
      <c r="R77" s="4"/>
      <c r="T77" s="256" t="str">
        <f t="shared" si="6"/>
        <v/>
      </c>
      <c r="U77" s="256" t="str">
        <f t="shared" si="5"/>
        <v/>
      </c>
      <c r="V77" s="256" t="str">
        <f t="shared" si="5"/>
        <v/>
      </c>
      <c r="W77" s="256" t="str">
        <f t="shared" si="5"/>
        <v/>
      </c>
      <c r="X77" s="256" t="str">
        <f t="shared" si="5"/>
        <v/>
      </c>
      <c r="Y77" s="256" t="str">
        <f t="shared" si="5"/>
        <v/>
      </c>
      <c r="Z77" s="256" t="str">
        <f t="shared" si="5"/>
        <v/>
      </c>
      <c r="AA77" s="256" t="str">
        <f t="shared" si="5"/>
        <v/>
      </c>
      <c r="AB77" s="256" t="str">
        <f t="shared" si="5"/>
        <v/>
      </c>
      <c r="AC77" s="256" t="str">
        <f t="shared" si="5"/>
        <v/>
      </c>
      <c r="AD77" s="256" t="str">
        <f t="shared" si="5"/>
        <v/>
      </c>
      <c r="AE77" s="256" t="str">
        <f t="shared" si="5"/>
        <v/>
      </c>
      <c r="AF77" s="258" t="e">
        <f t="shared" si="7"/>
        <v>#N/A</v>
      </c>
      <c r="AG77" s="258" t="str">
        <f t="array" ref="AG77">IFERROR(INDEX($AF$62:$AF$110,SMALL(IF($AF$62:$AF$110&lt;&gt;"",ROW($AF$62:$AF$110)-ROW(AF$62)+1),ROWS(AG$62:AG77))),"")</f>
        <v/>
      </c>
    </row>
    <row r="78" spans="3:33" x14ac:dyDescent="0.2">
      <c r="C78" s="4"/>
      <c r="D78" s="4"/>
      <c r="E78" s="255"/>
      <c r="F78" s="4"/>
      <c r="G78" s="4"/>
      <c r="H78" s="4"/>
      <c r="I78" s="4"/>
      <c r="J78" s="4"/>
      <c r="K78" s="4"/>
      <c r="L78" s="4"/>
      <c r="M78" s="4"/>
      <c r="N78" s="4"/>
      <c r="O78" s="4"/>
      <c r="P78" s="4"/>
      <c r="Q78" s="4"/>
      <c r="R78" s="4"/>
      <c r="T78" s="256" t="str">
        <f t="shared" si="6"/>
        <v/>
      </c>
      <c r="U78" s="256" t="str">
        <f t="shared" si="6"/>
        <v/>
      </c>
      <c r="V78" s="256" t="str">
        <f t="shared" si="6"/>
        <v/>
      </c>
      <c r="W78" s="256" t="str">
        <f t="shared" si="6"/>
        <v/>
      </c>
      <c r="X78" s="256" t="str">
        <f t="shared" si="6"/>
        <v/>
      </c>
      <c r="Y78" s="256" t="str">
        <f t="shared" si="6"/>
        <v/>
      </c>
      <c r="Z78" s="256" t="str">
        <f t="shared" si="6"/>
        <v/>
      </c>
      <c r="AA78" s="256" t="str">
        <f t="shared" si="6"/>
        <v/>
      </c>
      <c r="AB78" s="256" t="str">
        <f t="shared" si="6"/>
        <v/>
      </c>
      <c r="AC78" s="256" t="str">
        <f t="shared" si="6"/>
        <v/>
      </c>
      <c r="AD78" s="256" t="str">
        <f t="shared" si="6"/>
        <v/>
      </c>
      <c r="AE78" s="256" t="str">
        <f t="shared" si="6"/>
        <v/>
      </c>
      <c r="AF78" s="258" t="e">
        <f t="shared" si="7"/>
        <v>#N/A</v>
      </c>
      <c r="AG78" s="258" t="str">
        <f t="array" ref="AG78">IFERROR(INDEX($AF$62:$AF$110,SMALL(IF($AF$62:$AF$110&lt;&gt;"",ROW($AF$62:$AF$110)-ROW(AF$62)+1),ROWS(AG$62:AG78))),"")</f>
        <v/>
      </c>
    </row>
    <row r="79" spans="3:33" x14ac:dyDescent="0.2">
      <c r="C79" s="4"/>
      <c r="D79" s="4"/>
      <c r="E79" s="255"/>
      <c r="F79" s="4"/>
      <c r="G79" s="4"/>
      <c r="H79" s="4"/>
      <c r="I79" s="4"/>
      <c r="J79" s="4"/>
      <c r="K79" s="4"/>
      <c r="L79" s="4"/>
      <c r="M79" s="4"/>
      <c r="N79" s="4"/>
      <c r="O79" s="4"/>
      <c r="P79" s="4"/>
      <c r="Q79" s="4"/>
      <c r="R79" s="4"/>
      <c r="T79" s="256" t="str">
        <f t="shared" ref="T79:AE82" si="8">IFERROR(IF(FIND(T$60,$R79)&gt;=1,$C79,""),"")</f>
        <v/>
      </c>
      <c r="U79" s="256" t="str">
        <f t="shared" si="8"/>
        <v/>
      </c>
      <c r="V79" s="256" t="str">
        <f t="shared" si="8"/>
        <v/>
      </c>
      <c r="W79" s="256" t="str">
        <f t="shared" si="8"/>
        <v/>
      </c>
      <c r="X79" s="256" t="str">
        <f t="shared" si="8"/>
        <v/>
      </c>
      <c r="Y79" s="256" t="str">
        <f t="shared" si="8"/>
        <v/>
      </c>
      <c r="Z79" s="256" t="str">
        <f t="shared" si="8"/>
        <v/>
      </c>
      <c r="AA79" s="256" t="str">
        <f t="shared" si="8"/>
        <v/>
      </c>
      <c r="AB79" s="256" t="str">
        <f t="shared" si="8"/>
        <v/>
      </c>
      <c r="AC79" s="256" t="str">
        <f t="shared" si="8"/>
        <v/>
      </c>
      <c r="AD79" s="256" t="str">
        <f t="shared" si="8"/>
        <v/>
      </c>
      <c r="AE79" s="256" t="str">
        <f t="shared" si="8"/>
        <v/>
      </c>
      <c r="AF79" s="258" t="e">
        <f t="shared" si="7"/>
        <v>#N/A</v>
      </c>
      <c r="AG79" s="258" t="str">
        <f t="array" ref="AG79">IFERROR(INDEX($AF$62:$AF$110,SMALL(IF($AF$62:$AF$110&lt;&gt;"",ROW($AF$62:$AF$110)-ROW(AF$62)+1),ROWS(AG$62:AG79))),"")</f>
        <v/>
      </c>
    </row>
    <row r="80" spans="3:33" x14ac:dyDescent="0.2">
      <c r="C80" s="4"/>
      <c r="D80" s="4"/>
      <c r="E80" s="255"/>
      <c r="F80" s="4"/>
      <c r="G80" s="4"/>
      <c r="H80" s="4"/>
      <c r="I80" s="4"/>
      <c r="J80" s="4"/>
      <c r="K80" s="4"/>
      <c r="L80" s="4"/>
      <c r="M80" s="4"/>
      <c r="N80" s="4"/>
      <c r="O80" s="4"/>
      <c r="P80" s="4"/>
      <c r="Q80" s="4"/>
      <c r="R80" s="4"/>
      <c r="T80" s="256" t="str">
        <f t="shared" si="8"/>
        <v/>
      </c>
      <c r="U80" s="256" t="str">
        <f t="shared" si="8"/>
        <v/>
      </c>
      <c r="V80" s="256" t="str">
        <f t="shared" si="8"/>
        <v/>
      </c>
      <c r="W80" s="256" t="str">
        <f t="shared" si="8"/>
        <v/>
      </c>
      <c r="X80" s="256" t="str">
        <f t="shared" si="8"/>
        <v/>
      </c>
      <c r="Y80" s="256" t="str">
        <f t="shared" si="8"/>
        <v/>
      </c>
      <c r="Z80" s="256" t="str">
        <f t="shared" si="8"/>
        <v/>
      </c>
      <c r="AA80" s="256" t="str">
        <f t="shared" si="8"/>
        <v/>
      </c>
      <c r="AB80" s="256" t="str">
        <f t="shared" si="8"/>
        <v/>
      </c>
      <c r="AC80" s="256" t="str">
        <f t="shared" si="8"/>
        <v/>
      </c>
      <c r="AD80" s="256" t="str">
        <f t="shared" si="8"/>
        <v/>
      </c>
      <c r="AE80" s="256" t="str">
        <f t="shared" si="8"/>
        <v/>
      </c>
      <c r="AF80" s="258" t="e">
        <f t="shared" si="7"/>
        <v>#N/A</v>
      </c>
      <c r="AG80" s="258" t="str">
        <f t="array" ref="AG80">IFERROR(INDEX($AF$62:$AF$110,SMALL(IF($AF$62:$AF$110&lt;&gt;"",ROW($AF$62:$AF$110)-ROW(AF$62)+1),ROWS(AG$62:AG80))),"")</f>
        <v/>
      </c>
    </row>
    <row r="81" spans="3:33" x14ac:dyDescent="0.2">
      <c r="C81" s="4"/>
      <c r="D81" s="4"/>
      <c r="E81" s="255"/>
      <c r="F81" s="4"/>
      <c r="G81" s="4"/>
      <c r="H81" s="4"/>
      <c r="I81" s="4"/>
      <c r="J81" s="4"/>
      <c r="K81" s="4"/>
      <c r="L81" s="4"/>
      <c r="M81" s="4"/>
      <c r="N81" s="4"/>
      <c r="O81" s="4"/>
      <c r="P81" s="4"/>
      <c r="Q81" s="4"/>
      <c r="R81" s="4"/>
      <c r="T81" s="256" t="str">
        <f t="shared" si="8"/>
        <v/>
      </c>
      <c r="U81" s="256" t="str">
        <f t="shared" si="8"/>
        <v/>
      </c>
      <c r="V81" s="256" t="str">
        <f t="shared" si="8"/>
        <v/>
      </c>
      <c r="W81" s="256" t="str">
        <f t="shared" si="8"/>
        <v/>
      </c>
      <c r="X81" s="256" t="str">
        <f t="shared" si="8"/>
        <v/>
      </c>
      <c r="Y81" s="256" t="str">
        <f t="shared" si="8"/>
        <v/>
      </c>
      <c r="Z81" s="256" t="str">
        <f t="shared" si="8"/>
        <v/>
      </c>
      <c r="AA81" s="256" t="str">
        <f t="shared" si="8"/>
        <v/>
      </c>
      <c r="AB81" s="256" t="str">
        <f t="shared" si="8"/>
        <v/>
      </c>
      <c r="AC81" s="256" t="str">
        <f t="shared" si="8"/>
        <v/>
      </c>
      <c r="AD81" s="256" t="str">
        <f t="shared" si="8"/>
        <v/>
      </c>
      <c r="AE81" s="256" t="str">
        <f t="shared" si="8"/>
        <v/>
      </c>
      <c r="AF81" s="258" t="e">
        <f t="shared" si="7"/>
        <v>#N/A</v>
      </c>
      <c r="AG81" s="258" t="str">
        <f t="array" ref="AG81">IFERROR(INDEX($AF$62:$AF$110,SMALL(IF($AF$62:$AF$110&lt;&gt;"",ROW($AF$62:$AF$110)-ROW(AF$62)+1),ROWS(AG$62:AG81))),"")</f>
        <v/>
      </c>
    </row>
    <row r="82" spans="3:33" x14ac:dyDescent="0.2">
      <c r="C82" s="4"/>
      <c r="D82" s="4"/>
      <c r="E82" s="255"/>
      <c r="F82" s="4"/>
      <c r="G82" s="4"/>
      <c r="H82" s="4"/>
      <c r="I82" s="4"/>
      <c r="J82" s="4"/>
      <c r="K82" s="4"/>
      <c r="L82" s="4"/>
      <c r="M82" s="4"/>
      <c r="N82" s="4"/>
      <c r="O82" s="4"/>
      <c r="P82" s="4"/>
      <c r="Q82" s="4"/>
      <c r="R82" s="4"/>
      <c r="T82" s="256" t="str">
        <f t="shared" si="8"/>
        <v/>
      </c>
      <c r="U82" s="256" t="str">
        <f t="shared" si="8"/>
        <v/>
      </c>
      <c r="V82" s="256" t="str">
        <f t="shared" si="8"/>
        <v/>
      </c>
      <c r="W82" s="256" t="str">
        <f t="shared" si="8"/>
        <v/>
      </c>
      <c r="X82" s="256" t="str">
        <f t="shared" si="8"/>
        <v/>
      </c>
      <c r="Y82" s="256" t="str">
        <f t="shared" si="8"/>
        <v/>
      </c>
      <c r="Z82" s="256" t="str">
        <f t="shared" si="8"/>
        <v/>
      </c>
      <c r="AA82" s="256" t="str">
        <f t="shared" si="8"/>
        <v/>
      </c>
      <c r="AB82" s="256" t="str">
        <f t="shared" si="8"/>
        <v/>
      </c>
      <c r="AC82" s="256" t="str">
        <f t="shared" si="8"/>
        <v/>
      </c>
      <c r="AD82" s="256" t="str">
        <f t="shared" si="8"/>
        <v/>
      </c>
      <c r="AE82" s="256" t="str">
        <f t="shared" si="8"/>
        <v/>
      </c>
      <c r="AF82" s="258" t="e">
        <f t="shared" si="7"/>
        <v>#N/A</v>
      </c>
      <c r="AG82" s="258" t="str">
        <f t="array" ref="AG82">IFERROR(INDEX($AF$62:$AF$110,SMALL(IF($AF$62:$AF$110&lt;&gt;"",ROW($AF$62:$AF$110)-ROW(AF$62)+1),ROWS(AG$62:AG82))),"")</f>
        <v/>
      </c>
    </row>
    <row r="83" spans="3:33" x14ac:dyDescent="0.2">
      <c r="C83" s="4"/>
      <c r="D83" s="4"/>
      <c r="E83" s="255"/>
      <c r="F83" s="4"/>
      <c r="G83" s="4"/>
      <c r="H83" s="4"/>
      <c r="I83" s="4"/>
      <c r="J83" s="4"/>
      <c r="K83" s="4"/>
      <c r="L83" s="4"/>
      <c r="M83" s="4"/>
      <c r="N83" s="4"/>
      <c r="O83" s="4"/>
      <c r="P83" s="4"/>
      <c r="Q83" s="4"/>
      <c r="R83" s="4"/>
      <c r="T83" s="256" t="str">
        <f t="shared" ref="T83:AE92" si="9">IFERROR(IF(FIND(T$60,$R83)&gt;=1,$C83,""),"")</f>
        <v/>
      </c>
      <c r="U83" s="256" t="str">
        <f t="shared" si="9"/>
        <v/>
      </c>
      <c r="V83" s="256" t="str">
        <f t="shared" si="9"/>
        <v/>
      </c>
      <c r="W83" s="256" t="str">
        <f t="shared" si="9"/>
        <v/>
      </c>
      <c r="X83" s="256" t="str">
        <f t="shared" si="9"/>
        <v/>
      </c>
      <c r="Y83" s="256" t="str">
        <f t="shared" si="9"/>
        <v/>
      </c>
      <c r="Z83" s="256" t="str">
        <f t="shared" si="9"/>
        <v/>
      </c>
      <c r="AA83" s="256" t="str">
        <f t="shared" si="9"/>
        <v/>
      </c>
      <c r="AB83" s="256" t="str">
        <f t="shared" si="9"/>
        <v/>
      </c>
      <c r="AC83" s="256" t="str">
        <f t="shared" si="9"/>
        <v/>
      </c>
      <c r="AD83" s="256" t="str">
        <f t="shared" si="9"/>
        <v/>
      </c>
      <c r="AE83" s="256" t="str">
        <f t="shared" si="9"/>
        <v/>
      </c>
      <c r="AF83" s="258" t="e">
        <f t="shared" si="7"/>
        <v>#N/A</v>
      </c>
      <c r="AG83" s="258" t="str">
        <f t="array" ref="AG83">IFERROR(INDEX($AF$62:$AF$110,SMALL(IF($AF$62:$AF$110&lt;&gt;"",ROW($AF$62:$AF$110)-ROW(AF$62)+1),ROWS(AG$62:AG83))),"")</f>
        <v/>
      </c>
    </row>
    <row r="84" spans="3:33" x14ac:dyDescent="0.2">
      <c r="C84" s="4"/>
      <c r="D84" s="4"/>
      <c r="E84" s="255"/>
      <c r="F84" s="4"/>
      <c r="G84" s="4"/>
      <c r="H84" s="4"/>
      <c r="I84" s="4"/>
      <c r="J84" s="4"/>
      <c r="K84" s="4"/>
      <c r="L84" s="4"/>
      <c r="M84" s="4"/>
      <c r="N84" s="4"/>
      <c r="O84" s="4"/>
      <c r="P84" s="4"/>
      <c r="Q84" s="4"/>
      <c r="R84" s="4"/>
      <c r="T84" s="256" t="str">
        <f t="shared" si="9"/>
        <v/>
      </c>
      <c r="U84" s="256" t="str">
        <f t="shared" si="9"/>
        <v/>
      </c>
      <c r="V84" s="256" t="str">
        <f t="shared" si="9"/>
        <v/>
      </c>
      <c r="W84" s="256" t="str">
        <f t="shared" si="9"/>
        <v/>
      </c>
      <c r="X84" s="256" t="str">
        <f t="shared" si="9"/>
        <v/>
      </c>
      <c r="Y84" s="256" t="str">
        <f t="shared" si="9"/>
        <v/>
      </c>
      <c r="Z84" s="256" t="str">
        <f t="shared" si="9"/>
        <v/>
      </c>
      <c r="AA84" s="256" t="str">
        <f t="shared" si="9"/>
        <v/>
      </c>
      <c r="AB84" s="256" t="str">
        <f t="shared" si="9"/>
        <v/>
      </c>
      <c r="AC84" s="256" t="str">
        <f t="shared" si="9"/>
        <v/>
      </c>
      <c r="AD84" s="256" t="str">
        <f t="shared" si="9"/>
        <v/>
      </c>
      <c r="AE84" s="256" t="str">
        <f t="shared" si="9"/>
        <v/>
      </c>
      <c r="AF84" s="258" t="e">
        <f t="shared" si="7"/>
        <v>#N/A</v>
      </c>
      <c r="AG84" s="258" t="str">
        <f t="array" ref="AG84">IFERROR(INDEX($AF$62:$AF$110,SMALL(IF($AF$62:$AF$110&lt;&gt;"",ROW($AF$62:$AF$110)-ROW(AF$62)+1),ROWS(AG$62:AG84))),"")</f>
        <v/>
      </c>
    </row>
    <row r="85" spans="3:33" x14ac:dyDescent="0.2">
      <c r="C85" s="4"/>
      <c r="D85" s="4"/>
      <c r="E85" s="255"/>
      <c r="F85" s="4"/>
      <c r="G85" s="4"/>
      <c r="H85" s="4"/>
      <c r="I85" s="4"/>
      <c r="J85" s="4"/>
      <c r="K85" s="4"/>
      <c r="L85" s="4"/>
      <c r="M85" s="4"/>
      <c r="N85" s="4"/>
      <c r="O85" s="4"/>
      <c r="P85" s="4"/>
      <c r="Q85" s="4"/>
      <c r="R85" s="4"/>
      <c r="T85" s="256" t="str">
        <f t="shared" si="9"/>
        <v/>
      </c>
      <c r="U85" s="256" t="str">
        <f t="shared" si="9"/>
        <v/>
      </c>
      <c r="V85" s="256" t="str">
        <f t="shared" si="9"/>
        <v/>
      </c>
      <c r="W85" s="256" t="str">
        <f t="shared" si="9"/>
        <v/>
      </c>
      <c r="X85" s="256" t="str">
        <f t="shared" si="9"/>
        <v/>
      </c>
      <c r="Y85" s="256" t="str">
        <f t="shared" si="9"/>
        <v/>
      </c>
      <c r="Z85" s="256" t="str">
        <f t="shared" si="9"/>
        <v/>
      </c>
      <c r="AA85" s="256" t="str">
        <f t="shared" si="9"/>
        <v/>
      </c>
      <c r="AB85" s="256" t="str">
        <f t="shared" si="9"/>
        <v/>
      </c>
      <c r="AC85" s="256" t="str">
        <f t="shared" si="9"/>
        <v/>
      </c>
      <c r="AD85" s="256" t="str">
        <f t="shared" si="9"/>
        <v/>
      </c>
      <c r="AE85" s="256" t="str">
        <f t="shared" si="9"/>
        <v/>
      </c>
      <c r="AF85" s="258" t="e">
        <f t="shared" si="7"/>
        <v>#N/A</v>
      </c>
      <c r="AG85" s="258" t="str">
        <f t="array" ref="AG85">IFERROR(INDEX($AF$62:$AF$110,SMALL(IF($AF$62:$AF$110&lt;&gt;"",ROW($AF$62:$AF$110)-ROW(AF$62)+1),ROWS(AG$62:AG85))),"")</f>
        <v/>
      </c>
    </row>
    <row r="86" spans="3:33" x14ac:dyDescent="0.2">
      <c r="C86" s="4"/>
      <c r="D86" s="4"/>
      <c r="E86" s="255"/>
      <c r="F86" s="4"/>
      <c r="G86" s="4"/>
      <c r="H86" s="4"/>
      <c r="I86" s="4"/>
      <c r="J86" s="4"/>
      <c r="K86" s="4"/>
      <c r="L86" s="4"/>
      <c r="M86" s="4"/>
      <c r="N86" s="4"/>
      <c r="O86" s="4"/>
      <c r="P86" s="4"/>
      <c r="Q86" s="4"/>
      <c r="R86" s="4"/>
      <c r="T86" s="256" t="str">
        <f t="shared" si="9"/>
        <v/>
      </c>
      <c r="U86" s="256" t="str">
        <f t="shared" si="9"/>
        <v/>
      </c>
      <c r="V86" s="256" t="str">
        <f t="shared" si="9"/>
        <v/>
      </c>
      <c r="W86" s="256" t="str">
        <f t="shared" si="9"/>
        <v/>
      </c>
      <c r="X86" s="256" t="str">
        <f t="shared" si="9"/>
        <v/>
      </c>
      <c r="Y86" s="256" t="str">
        <f t="shared" si="9"/>
        <v/>
      </c>
      <c r="Z86" s="256" t="str">
        <f t="shared" si="9"/>
        <v/>
      </c>
      <c r="AA86" s="256" t="str">
        <f t="shared" si="9"/>
        <v/>
      </c>
      <c r="AB86" s="256" t="str">
        <f t="shared" si="9"/>
        <v/>
      </c>
      <c r="AC86" s="256" t="str">
        <f t="shared" si="9"/>
        <v/>
      </c>
      <c r="AD86" s="256" t="str">
        <f t="shared" si="9"/>
        <v/>
      </c>
      <c r="AE86" s="256" t="str">
        <f t="shared" si="9"/>
        <v/>
      </c>
      <c r="AF86" s="258" t="e">
        <f t="shared" si="7"/>
        <v>#N/A</v>
      </c>
      <c r="AG86" s="258" t="str">
        <f t="array" ref="AG86">IFERROR(INDEX($AF$62:$AF$110,SMALL(IF($AF$62:$AF$110&lt;&gt;"",ROW($AF$62:$AF$110)-ROW(AF$62)+1),ROWS(AG$62:AG86))),"")</f>
        <v/>
      </c>
    </row>
    <row r="87" spans="3:33" x14ac:dyDescent="0.2">
      <c r="C87" s="4"/>
      <c r="D87" s="4"/>
      <c r="E87" s="255"/>
      <c r="F87" s="4"/>
      <c r="G87" s="4"/>
      <c r="H87" s="4"/>
      <c r="I87" s="4"/>
      <c r="J87" s="4"/>
      <c r="K87" s="4"/>
      <c r="L87" s="4"/>
      <c r="M87" s="4"/>
      <c r="N87" s="4"/>
      <c r="O87" s="4"/>
      <c r="P87" s="4"/>
      <c r="Q87" s="4"/>
      <c r="R87" s="4"/>
      <c r="T87" s="256" t="str">
        <f t="shared" si="9"/>
        <v/>
      </c>
      <c r="U87" s="256" t="str">
        <f t="shared" si="9"/>
        <v/>
      </c>
      <c r="V87" s="256" t="str">
        <f t="shared" si="9"/>
        <v/>
      </c>
      <c r="W87" s="256" t="str">
        <f t="shared" si="9"/>
        <v/>
      </c>
      <c r="X87" s="256" t="str">
        <f t="shared" si="9"/>
        <v/>
      </c>
      <c r="Y87" s="256" t="str">
        <f t="shared" si="9"/>
        <v/>
      </c>
      <c r="Z87" s="256" t="str">
        <f t="shared" si="9"/>
        <v/>
      </c>
      <c r="AA87" s="256" t="str">
        <f t="shared" si="9"/>
        <v/>
      </c>
      <c r="AB87" s="256" t="str">
        <f t="shared" si="9"/>
        <v/>
      </c>
      <c r="AC87" s="256" t="str">
        <f t="shared" si="9"/>
        <v/>
      </c>
      <c r="AD87" s="256" t="str">
        <f t="shared" si="9"/>
        <v/>
      </c>
      <c r="AE87" s="256" t="str">
        <f t="shared" si="9"/>
        <v/>
      </c>
      <c r="AF87" s="258" t="e">
        <f t="shared" si="7"/>
        <v>#N/A</v>
      </c>
      <c r="AG87" s="258" t="str">
        <f t="array" ref="AG87">IFERROR(INDEX($AF$62:$AF$110,SMALL(IF($AF$62:$AF$110&lt;&gt;"",ROW($AF$62:$AF$110)-ROW(AF$62)+1),ROWS(AG$62:AG87))),"")</f>
        <v/>
      </c>
    </row>
    <row r="88" spans="3:33" x14ac:dyDescent="0.2">
      <c r="C88" s="4"/>
      <c r="D88" s="4"/>
      <c r="E88" s="255"/>
      <c r="F88" s="4"/>
      <c r="G88" s="4"/>
      <c r="H88" s="4"/>
      <c r="I88" s="4"/>
      <c r="J88" s="4"/>
      <c r="K88" s="4"/>
      <c r="L88" s="4"/>
      <c r="M88" s="4"/>
      <c r="N88" s="4"/>
      <c r="O88" s="4"/>
      <c r="P88" s="4"/>
      <c r="Q88" s="4"/>
      <c r="R88" s="4"/>
      <c r="T88" s="256" t="str">
        <f t="shared" si="9"/>
        <v/>
      </c>
      <c r="U88" s="256" t="str">
        <f t="shared" si="9"/>
        <v/>
      </c>
      <c r="V88" s="256" t="str">
        <f t="shared" si="9"/>
        <v/>
      </c>
      <c r="W88" s="256" t="str">
        <f t="shared" si="9"/>
        <v/>
      </c>
      <c r="X88" s="256" t="str">
        <f t="shared" si="9"/>
        <v/>
      </c>
      <c r="Y88" s="256" t="str">
        <f t="shared" si="9"/>
        <v/>
      </c>
      <c r="Z88" s="256" t="str">
        <f t="shared" si="9"/>
        <v/>
      </c>
      <c r="AA88" s="256" t="str">
        <f t="shared" si="9"/>
        <v/>
      </c>
      <c r="AB88" s="256" t="str">
        <f t="shared" si="9"/>
        <v/>
      </c>
      <c r="AC88" s="256" t="str">
        <f t="shared" si="9"/>
        <v/>
      </c>
      <c r="AD88" s="256" t="str">
        <f t="shared" si="9"/>
        <v/>
      </c>
      <c r="AE88" s="256" t="str">
        <f t="shared" si="9"/>
        <v/>
      </c>
      <c r="AF88" s="258" t="e">
        <f t="shared" si="7"/>
        <v>#N/A</v>
      </c>
      <c r="AG88" s="258" t="str">
        <f t="array" ref="AG88">IFERROR(INDEX($AF$62:$AF$110,SMALL(IF($AF$62:$AF$110&lt;&gt;"",ROW($AF$62:$AF$110)-ROW(AF$62)+1),ROWS(AG$62:AG88))),"")</f>
        <v/>
      </c>
    </row>
    <row r="89" spans="3:33" x14ac:dyDescent="0.2">
      <c r="C89" s="4"/>
      <c r="D89" s="4"/>
      <c r="E89" s="255"/>
      <c r="F89" s="4"/>
      <c r="G89" s="4"/>
      <c r="H89" s="4"/>
      <c r="I89" s="4"/>
      <c r="J89" s="4"/>
      <c r="K89" s="4"/>
      <c r="L89" s="4"/>
      <c r="M89" s="4"/>
      <c r="N89" s="4"/>
      <c r="O89" s="4"/>
      <c r="P89" s="4"/>
      <c r="Q89" s="4"/>
      <c r="R89" s="4"/>
      <c r="T89" s="256" t="str">
        <f t="shared" si="9"/>
        <v/>
      </c>
      <c r="U89" s="256" t="str">
        <f t="shared" si="9"/>
        <v/>
      </c>
      <c r="V89" s="256" t="str">
        <f t="shared" si="9"/>
        <v/>
      </c>
      <c r="W89" s="256" t="str">
        <f t="shared" si="9"/>
        <v/>
      </c>
      <c r="X89" s="256" t="str">
        <f t="shared" si="9"/>
        <v/>
      </c>
      <c r="Y89" s="256" t="str">
        <f t="shared" si="9"/>
        <v/>
      </c>
      <c r="Z89" s="256" t="str">
        <f t="shared" si="9"/>
        <v/>
      </c>
      <c r="AA89" s="256" t="str">
        <f t="shared" si="9"/>
        <v/>
      </c>
      <c r="AB89" s="256" t="str">
        <f t="shared" si="9"/>
        <v/>
      </c>
      <c r="AC89" s="256" t="str">
        <f t="shared" si="9"/>
        <v/>
      </c>
      <c r="AD89" s="256" t="str">
        <f t="shared" si="9"/>
        <v/>
      </c>
      <c r="AE89" s="256" t="str">
        <f t="shared" si="9"/>
        <v/>
      </c>
      <c r="AF89" s="258" t="e">
        <f t="shared" si="7"/>
        <v>#N/A</v>
      </c>
      <c r="AG89" s="258" t="str">
        <f t="array" ref="AG89">IFERROR(INDEX($AF$62:$AF$110,SMALL(IF($AF$62:$AF$110&lt;&gt;"",ROW($AF$62:$AF$110)-ROW(AF$62)+1),ROWS(AG$62:AG89))),"")</f>
        <v/>
      </c>
    </row>
    <row r="90" spans="3:33" x14ac:dyDescent="0.2">
      <c r="C90" s="4"/>
      <c r="D90" s="4"/>
      <c r="E90" s="255"/>
      <c r="F90" s="4"/>
      <c r="G90" s="4"/>
      <c r="H90" s="4"/>
      <c r="I90" s="4"/>
      <c r="J90" s="4"/>
      <c r="K90" s="4"/>
      <c r="L90" s="4"/>
      <c r="M90" s="4"/>
      <c r="N90" s="4"/>
      <c r="O90" s="4"/>
      <c r="P90" s="4"/>
      <c r="Q90" s="4"/>
      <c r="R90" s="4"/>
      <c r="T90" s="256" t="str">
        <f t="shared" si="9"/>
        <v/>
      </c>
      <c r="U90" s="256" t="str">
        <f t="shared" si="9"/>
        <v/>
      </c>
      <c r="V90" s="256" t="str">
        <f t="shared" si="9"/>
        <v/>
      </c>
      <c r="W90" s="256" t="str">
        <f t="shared" si="9"/>
        <v/>
      </c>
      <c r="X90" s="256" t="str">
        <f t="shared" si="9"/>
        <v/>
      </c>
      <c r="Y90" s="256" t="str">
        <f t="shared" si="9"/>
        <v/>
      </c>
      <c r="Z90" s="256" t="str">
        <f t="shared" si="9"/>
        <v/>
      </c>
      <c r="AA90" s="256" t="str">
        <f t="shared" si="9"/>
        <v/>
      </c>
      <c r="AB90" s="256" t="str">
        <f t="shared" si="9"/>
        <v/>
      </c>
      <c r="AC90" s="256" t="str">
        <f t="shared" si="9"/>
        <v/>
      </c>
      <c r="AD90" s="256" t="str">
        <f t="shared" si="9"/>
        <v/>
      </c>
      <c r="AE90" s="256" t="str">
        <f t="shared" si="9"/>
        <v/>
      </c>
      <c r="AF90" s="258" t="e">
        <f t="shared" si="7"/>
        <v>#N/A</v>
      </c>
      <c r="AG90" s="258" t="str">
        <f t="array" ref="AG90">IFERROR(INDEX($AF$62:$AF$110,SMALL(IF($AF$62:$AF$110&lt;&gt;"",ROW($AF$62:$AF$110)-ROW(AF$62)+1),ROWS(AG$62:AG90))),"")</f>
        <v/>
      </c>
    </row>
    <row r="91" spans="3:33" x14ac:dyDescent="0.2">
      <c r="C91" s="4"/>
      <c r="D91" s="4"/>
      <c r="E91" s="255"/>
      <c r="F91" s="4"/>
      <c r="G91" s="4"/>
      <c r="H91" s="4"/>
      <c r="I91" s="4"/>
      <c r="J91" s="4"/>
      <c r="K91" s="4"/>
      <c r="L91" s="4"/>
      <c r="M91" s="4"/>
      <c r="N91" s="4"/>
      <c r="O91" s="4"/>
      <c r="P91" s="4"/>
      <c r="Q91" s="4"/>
      <c r="R91" s="4"/>
      <c r="T91" s="256" t="str">
        <f t="shared" si="9"/>
        <v/>
      </c>
      <c r="U91" s="256" t="str">
        <f t="shared" si="9"/>
        <v/>
      </c>
      <c r="V91" s="256" t="str">
        <f t="shared" si="9"/>
        <v/>
      </c>
      <c r="W91" s="256" t="str">
        <f t="shared" si="9"/>
        <v/>
      </c>
      <c r="X91" s="256" t="str">
        <f t="shared" si="9"/>
        <v/>
      </c>
      <c r="Y91" s="256" t="str">
        <f t="shared" si="9"/>
        <v/>
      </c>
      <c r="Z91" s="256" t="str">
        <f t="shared" si="9"/>
        <v/>
      </c>
      <c r="AA91" s="256" t="str">
        <f t="shared" si="9"/>
        <v/>
      </c>
      <c r="AB91" s="256" t="str">
        <f t="shared" si="9"/>
        <v/>
      </c>
      <c r="AC91" s="256" t="str">
        <f t="shared" si="9"/>
        <v/>
      </c>
      <c r="AD91" s="256" t="str">
        <f t="shared" si="9"/>
        <v/>
      </c>
      <c r="AE91" s="256" t="str">
        <f t="shared" si="9"/>
        <v/>
      </c>
      <c r="AF91" s="258" t="e">
        <f t="shared" si="7"/>
        <v>#N/A</v>
      </c>
      <c r="AG91" s="258" t="str">
        <f t="array" ref="AG91">IFERROR(INDEX($AF$62:$AF$110,SMALL(IF($AF$62:$AF$110&lt;&gt;"",ROW($AF$62:$AF$110)-ROW(AF$62)+1),ROWS(AG$62:AG91))),"")</f>
        <v/>
      </c>
    </row>
    <row r="92" spans="3:33" x14ac:dyDescent="0.2">
      <c r="C92" s="4"/>
      <c r="D92" s="4"/>
      <c r="E92" s="255"/>
      <c r="F92" s="4"/>
      <c r="G92" s="4"/>
      <c r="H92" s="4"/>
      <c r="I92" s="4"/>
      <c r="J92" s="4"/>
      <c r="K92" s="4"/>
      <c r="L92" s="4"/>
      <c r="M92" s="4"/>
      <c r="N92" s="4"/>
      <c r="O92" s="4"/>
      <c r="P92" s="4"/>
      <c r="Q92" s="4"/>
      <c r="R92" s="4"/>
      <c r="T92" s="256" t="str">
        <f t="shared" si="9"/>
        <v/>
      </c>
      <c r="U92" s="256" t="str">
        <f t="shared" si="9"/>
        <v/>
      </c>
      <c r="V92" s="256" t="str">
        <f t="shared" si="9"/>
        <v/>
      </c>
      <c r="W92" s="256" t="str">
        <f t="shared" si="9"/>
        <v/>
      </c>
      <c r="X92" s="256" t="str">
        <f t="shared" si="9"/>
        <v/>
      </c>
      <c r="Y92" s="256" t="str">
        <f t="shared" si="9"/>
        <v/>
      </c>
      <c r="Z92" s="256" t="str">
        <f t="shared" si="9"/>
        <v/>
      </c>
      <c r="AA92" s="256" t="str">
        <f t="shared" si="9"/>
        <v/>
      </c>
      <c r="AB92" s="256" t="str">
        <f t="shared" si="9"/>
        <v/>
      </c>
      <c r="AC92" s="256" t="str">
        <f t="shared" si="9"/>
        <v/>
      </c>
      <c r="AD92" s="256" t="str">
        <f t="shared" si="9"/>
        <v/>
      </c>
      <c r="AE92" s="256" t="str">
        <f t="shared" si="9"/>
        <v/>
      </c>
      <c r="AF92" s="258" t="e">
        <f t="shared" si="7"/>
        <v>#N/A</v>
      </c>
      <c r="AG92" s="258" t="str">
        <f t="array" ref="AG92">IFERROR(INDEX($AF$62:$AF$110,SMALL(IF($AF$62:$AF$110&lt;&gt;"",ROW($AF$62:$AF$110)-ROW(AF$62)+1),ROWS(AG$62:AG92))),"")</f>
        <v/>
      </c>
    </row>
    <row r="93" spans="3:33" x14ac:dyDescent="0.2">
      <c r="C93" s="4"/>
      <c r="D93" s="4"/>
      <c r="E93" s="255"/>
      <c r="F93" s="4"/>
      <c r="G93" s="4"/>
      <c r="H93" s="4"/>
      <c r="I93" s="4"/>
      <c r="J93" s="4"/>
      <c r="K93" s="4"/>
      <c r="L93" s="4"/>
      <c r="M93" s="4"/>
      <c r="N93" s="4"/>
      <c r="O93" s="4"/>
      <c r="P93" s="4"/>
      <c r="Q93" s="4"/>
      <c r="R93" s="4"/>
      <c r="T93" s="256" t="str">
        <f t="shared" ref="T93:AE99" si="10">IFERROR(IF(FIND(T$60,$R93)&gt;=1,$C93,""),"")</f>
        <v/>
      </c>
      <c r="U93" s="256" t="str">
        <f t="shared" si="10"/>
        <v/>
      </c>
      <c r="V93" s="256" t="str">
        <f t="shared" si="10"/>
        <v/>
      </c>
      <c r="W93" s="256" t="str">
        <f t="shared" si="10"/>
        <v/>
      </c>
      <c r="X93" s="256" t="str">
        <f t="shared" si="10"/>
        <v/>
      </c>
      <c r="Y93" s="256" t="str">
        <f t="shared" si="10"/>
        <v/>
      </c>
      <c r="Z93" s="256" t="str">
        <f t="shared" si="10"/>
        <v/>
      </c>
      <c r="AA93" s="256" t="str">
        <f t="shared" si="10"/>
        <v/>
      </c>
      <c r="AB93" s="256" t="str">
        <f t="shared" si="10"/>
        <v/>
      </c>
      <c r="AC93" s="256" t="str">
        <f t="shared" si="10"/>
        <v/>
      </c>
      <c r="AD93" s="256" t="str">
        <f t="shared" si="10"/>
        <v/>
      </c>
      <c r="AE93" s="256" t="str">
        <f t="shared" si="10"/>
        <v/>
      </c>
      <c r="AF93" s="258" t="e">
        <f t="shared" si="7"/>
        <v>#N/A</v>
      </c>
      <c r="AG93" s="258" t="str">
        <f t="array" ref="AG93">IFERROR(INDEX($AF$62:$AF$110,SMALL(IF($AF$62:$AF$110&lt;&gt;"",ROW($AF$62:$AF$110)-ROW(AF$62)+1),ROWS(AG$62:AG93))),"")</f>
        <v/>
      </c>
    </row>
    <row r="94" spans="3:33" x14ac:dyDescent="0.2">
      <c r="C94" s="4"/>
      <c r="D94" s="4"/>
      <c r="E94" s="255"/>
      <c r="F94" s="4"/>
      <c r="G94" s="4"/>
      <c r="H94" s="4"/>
      <c r="I94" s="4"/>
      <c r="J94" s="4"/>
      <c r="K94" s="4"/>
      <c r="L94" s="4"/>
      <c r="M94" s="4"/>
      <c r="N94" s="4"/>
      <c r="O94" s="4"/>
      <c r="P94" s="4"/>
      <c r="Q94" s="4"/>
      <c r="R94" s="4"/>
      <c r="T94" s="256" t="str">
        <f t="shared" si="10"/>
        <v/>
      </c>
      <c r="U94" s="256" t="str">
        <f t="shared" si="10"/>
        <v/>
      </c>
      <c r="V94" s="256" t="str">
        <f t="shared" si="10"/>
        <v/>
      </c>
      <c r="W94" s="256" t="str">
        <f t="shared" si="10"/>
        <v/>
      </c>
      <c r="X94" s="256" t="str">
        <f t="shared" si="10"/>
        <v/>
      </c>
      <c r="Y94" s="256" t="str">
        <f t="shared" si="10"/>
        <v/>
      </c>
      <c r="Z94" s="256" t="str">
        <f t="shared" si="10"/>
        <v/>
      </c>
      <c r="AA94" s="256" t="str">
        <f t="shared" si="10"/>
        <v/>
      </c>
      <c r="AB94" s="256" t="str">
        <f t="shared" si="10"/>
        <v/>
      </c>
      <c r="AC94" s="256" t="str">
        <f t="shared" si="10"/>
        <v/>
      </c>
      <c r="AD94" s="256" t="str">
        <f t="shared" si="10"/>
        <v/>
      </c>
      <c r="AE94" s="256" t="str">
        <f t="shared" si="10"/>
        <v/>
      </c>
      <c r="AF94" s="258" t="e">
        <f t="shared" si="7"/>
        <v>#N/A</v>
      </c>
      <c r="AG94" s="258" t="str">
        <f t="array" ref="AG94">IFERROR(INDEX($AF$62:$AF$110,SMALL(IF($AF$62:$AF$110&lt;&gt;"",ROW($AF$62:$AF$110)-ROW(AF$62)+1),ROWS(AG$62:AG94))),"")</f>
        <v/>
      </c>
    </row>
    <row r="95" spans="3:33" x14ac:dyDescent="0.2">
      <c r="C95" s="4"/>
      <c r="D95" s="4"/>
      <c r="E95" s="255"/>
      <c r="F95" s="4"/>
      <c r="G95" s="4"/>
      <c r="H95" s="4"/>
      <c r="I95" s="4"/>
      <c r="J95" s="4"/>
      <c r="K95" s="4"/>
      <c r="L95" s="4"/>
      <c r="M95" s="4"/>
      <c r="N95" s="4"/>
      <c r="O95" s="4"/>
      <c r="P95" s="4"/>
      <c r="Q95" s="4"/>
      <c r="R95" s="4"/>
      <c r="T95" s="256" t="str">
        <f t="shared" si="10"/>
        <v/>
      </c>
      <c r="U95" s="256" t="str">
        <f t="shared" si="10"/>
        <v/>
      </c>
      <c r="V95" s="256" t="str">
        <f t="shared" si="10"/>
        <v/>
      </c>
      <c r="W95" s="256" t="str">
        <f t="shared" si="10"/>
        <v/>
      </c>
      <c r="X95" s="256" t="str">
        <f t="shared" si="10"/>
        <v/>
      </c>
      <c r="Y95" s="256" t="str">
        <f t="shared" si="10"/>
        <v/>
      </c>
      <c r="Z95" s="256" t="str">
        <f t="shared" si="10"/>
        <v/>
      </c>
      <c r="AA95" s="256" t="str">
        <f t="shared" si="10"/>
        <v/>
      </c>
      <c r="AB95" s="256" t="str">
        <f t="shared" si="10"/>
        <v/>
      </c>
      <c r="AC95" s="256" t="str">
        <f t="shared" si="10"/>
        <v/>
      </c>
      <c r="AD95" s="256" t="str">
        <f t="shared" si="10"/>
        <v/>
      </c>
      <c r="AE95" s="256" t="str">
        <f t="shared" si="10"/>
        <v/>
      </c>
      <c r="AF95" s="258" t="e">
        <f t="shared" si="7"/>
        <v>#N/A</v>
      </c>
      <c r="AG95" s="258" t="str">
        <f t="array" ref="AG95">IFERROR(INDEX($AF$62:$AF$110,SMALL(IF($AF$62:$AF$110&lt;&gt;"",ROW($AF$62:$AF$110)-ROW(AF$62)+1),ROWS(AG$62:AG95))),"")</f>
        <v/>
      </c>
    </row>
    <row r="96" spans="3:33" x14ac:dyDescent="0.2">
      <c r="C96" s="4"/>
      <c r="D96" s="4"/>
      <c r="E96" s="255"/>
      <c r="F96" s="4"/>
      <c r="G96" s="4"/>
      <c r="H96" s="4"/>
      <c r="I96" s="4"/>
      <c r="J96" s="4"/>
      <c r="K96" s="4"/>
      <c r="L96" s="4"/>
      <c r="M96" s="4"/>
      <c r="N96" s="4"/>
      <c r="O96" s="4"/>
      <c r="P96" s="4"/>
      <c r="Q96" s="4"/>
      <c r="R96" s="4"/>
      <c r="T96" s="256" t="str">
        <f t="shared" si="10"/>
        <v/>
      </c>
      <c r="U96" s="256" t="str">
        <f t="shared" si="10"/>
        <v/>
      </c>
      <c r="V96" s="256" t="str">
        <f t="shared" si="10"/>
        <v/>
      </c>
      <c r="W96" s="256" t="str">
        <f t="shared" si="10"/>
        <v/>
      </c>
      <c r="X96" s="256" t="str">
        <f t="shared" si="10"/>
        <v/>
      </c>
      <c r="Y96" s="256" t="str">
        <f t="shared" si="10"/>
        <v/>
      </c>
      <c r="Z96" s="256" t="str">
        <f t="shared" si="10"/>
        <v/>
      </c>
      <c r="AA96" s="256" t="str">
        <f t="shared" si="10"/>
        <v/>
      </c>
      <c r="AB96" s="256" t="str">
        <f t="shared" si="10"/>
        <v/>
      </c>
      <c r="AC96" s="256" t="str">
        <f t="shared" si="10"/>
        <v/>
      </c>
      <c r="AD96" s="256" t="str">
        <f t="shared" si="10"/>
        <v/>
      </c>
      <c r="AE96" s="256" t="str">
        <f t="shared" si="10"/>
        <v/>
      </c>
      <c r="AF96" s="258" t="e">
        <f t="shared" si="7"/>
        <v>#N/A</v>
      </c>
      <c r="AG96" s="258" t="str">
        <f t="array" ref="AG96">IFERROR(INDEX($AF$62:$AF$110,SMALL(IF($AF$62:$AF$110&lt;&gt;"",ROW($AF$62:$AF$110)-ROW(AF$62)+1),ROWS(AG$62:AG96))),"")</f>
        <v/>
      </c>
    </row>
    <row r="97" spans="3:33" x14ac:dyDescent="0.2">
      <c r="C97" s="4"/>
      <c r="D97" s="4"/>
      <c r="E97" s="255"/>
      <c r="F97" s="4"/>
      <c r="G97" s="4"/>
      <c r="H97" s="4"/>
      <c r="I97" s="4"/>
      <c r="J97" s="4"/>
      <c r="K97" s="4"/>
      <c r="L97" s="4"/>
      <c r="M97" s="4"/>
      <c r="N97" s="4"/>
      <c r="O97" s="4"/>
      <c r="P97" s="4"/>
      <c r="Q97" s="4"/>
      <c r="R97" s="4"/>
      <c r="T97" s="256" t="str">
        <f t="shared" si="10"/>
        <v/>
      </c>
      <c r="U97" s="256" t="str">
        <f t="shared" si="10"/>
        <v/>
      </c>
      <c r="V97" s="256" t="str">
        <f t="shared" si="10"/>
        <v/>
      </c>
      <c r="W97" s="256" t="str">
        <f t="shared" si="10"/>
        <v/>
      </c>
      <c r="X97" s="256" t="str">
        <f t="shared" si="10"/>
        <v/>
      </c>
      <c r="Y97" s="256" t="str">
        <f t="shared" si="10"/>
        <v/>
      </c>
      <c r="Z97" s="256" t="str">
        <f t="shared" si="10"/>
        <v/>
      </c>
      <c r="AA97" s="256" t="str">
        <f t="shared" si="10"/>
        <v/>
      </c>
      <c r="AB97" s="256" t="str">
        <f t="shared" si="10"/>
        <v/>
      </c>
      <c r="AC97" s="256" t="str">
        <f t="shared" si="10"/>
        <v/>
      </c>
      <c r="AD97" s="256" t="str">
        <f t="shared" si="10"/>
        <v/>
      </c>
      <c r="AE97" s="256" t="str">
        <f t="shared" si="10"/>
        <v/>
      </c>
      <c r="AF97" s="258" t="e">
        <f t="shared" si="7"/>
        <v>#N/A</v>
      </c>
      <c r="AG97" s="258" t="str">
        <f t="array" ref="AG97">IFERROR(INDEX($AF$62:$AF$110,SMALL(IF($AF$62:$AF$110&lt;&gt;"",ROW($AF$62:$AF$110)-ROW(AF$62)+1),ROWS(AG$62:AG97))),"")</f>
        <v/>
      </c>
    </row>
    <row r="98" spans="3:33" x14ac:dyDescent="0.2">
      <c r="C98" s="4"/>
      <c r="D98" s="4"/>
      <c r="E98" s="255"/>
      <c r="F98" s="4"/>
      <c r="G98" s="4"/>
      <c r="H98" s="4"/>
      <c r="I98" s="4"/>
      <c r="J98" s="4"/>
      <c r="K98" s="4"/>
      <c r="L98" s="4"/>
      <c r="M98" s="4"/>
      <c r="N98" s="4"/>
      <c r="O98" s="4"/>
      <c r="P98" s="4"/>
      <c r="Q98" s="4"/>
      <c r="R98" s="4"/>
      <c r="T98" s="256" t="str">
        <f t="shared" si="10"/>
        <v/>
      </c>
      <c r="U98" s="256" t="str">
        <f t="shared" si="10"/>
        <v/>
      </c>
      <c r="V98" s="256" t="str">
        <f t="shared" si="10"/>
        <v/>
      </c>
      <c r="W98" s="256" t="str">
        <f t="shared" si="10"/>
        <v/>
      </c>
      <c r="X98" s="256" t="str">
        <f t="shared" si="10"/>
        <v/>
      </c>
      <c r="Y98" s="256" t="str">
        <f t="shared" si="10"/>
        <v/>
      </c>
      <c r="Z98" s="256" t="str">
        <f t="shared" si="10"/>
        <v/>
      </c>
      <c r="AA98" s="256" t="str">
        <f t="shared" si="10"/>
        <v/>
      </c>
      <c r="AB98" s="256" t="str">
        <f t="shared" si="10"/>
        <v/>
      </c>
      <c r="AC98" s="256" t="str">
        <f t="shared" si="10"/>
        <v/>
      </c>
      <c r="AD98" s="256" t="str">
        <f t="shared" si="10"/>
        <v/>
      </c>
      <c r="AE98" s="256" t="str">
        <f t="shared" si="10"/>
        <v/>
      </c>
      <c r="AF98" s="258" t="e">
        <f t="shared" si="7"/>
        <v>#N/A</v>
      </c>
      <c r="AG98" s="258" t="str">
        <f t="array" ref="AG98">IFERROR(INDEX($AF$62:$AF$110,SMALL(IF($AF$62:$AF$110&lt;&gt;"",ROW($AF$62:$AF$110)-ROW(AF$62)+1),ROWS(AG$62:AG98))),"")</f>
        <v/>
      </c>
    </row>
    <row r="99" spans="3:33" x14ac:dyDescent="0.2">
      <c r="C99" s="4"/>
      <c r="D99" s="4"/>
      <c r="E99" s="255"/>
      <c r="F99" s="4"/>
      <c r="G99" s="4"/>
      <c r="H99" s="4"/>
      <c r="I99" s="4"/>
      <c r="J99" s="4"/>
      <c r="K99" s="4"/>
      <c r="L99" s="4"/>
      <c r="M99" s="4"/>
      <c r="N99" s="4"/>
      <c r="O99" s="4"/>
      <c r="P99" s="4"/>
      <c r="Q99" s="4"/>
      <c r="R99" s="4"/>
      <c r="T99" s="256" t="str">
        <f t="shared" si="10"/>
        <v/>
      </c>
      <c r="U99" s="256" t="str">
        <f t="shared" si="10"/>
        <v/>
      </c>
      <c r="V99" s="256" t="str">
        <f t="shared" si="10"/>
        <v/>
      </c>
      <c r="W99" s="256" t="str">
        <f t="shared" si="10"/>
        <v/>
      </c>
      <c r="X99" s="256" t="str">
        <f t="shared" si="10"/>
        <v/>
      </c>
      <c r="Y99" s="256" t="str">
        <f t="shared" si="10"/>
        <v/>
      </c>
      <c r="Z99" s="256" t="str">
        <f t="shared" si="10"/>
        <v/>
      </c>
      <c r="AA99" s="256" t="str">
        <f t="shared" si="10"/>
        <v/>
      </c>
      <c r="AB99" s="256" t="str">
        <f t="shared" si="10"/>
        <v/>
      </c>
      <c r="AC99" s="256" t="str">
        <f t="shared" si="10"/>
        <v/>
      </c>
      <c r="AD99" s="256" t="str">
        <f t="shared" si="10"/>
        <v/>
      </c>
      <c r="AE99" s="256" t="str">
        <f t="shared" si="10"/>
        <v/>
      </c>
      <c r="AF99" s="258" t="e">
        <f t="shared" si="7"/>
        <v>#N/A</v>
      </c>
      <c r="AG99" s="258" t="str">
        <f t="array" ref="AG99">IFERROR(INDEX($AF$62:$AF$110,SMALL(IF($AF$62:$AF$110&lt;&gt;"",ROW($AF$62:$AF$110)-ROW(AF$62)+1),ROWS(AG$62:AG99))),"")</f>
        <v/>
      </c>
    </row>
    <row r="100" spans="3:33" x14ac:dyDescent="0.2">
      <c r="C100" s="4"/>
      <c r="D100" s="4"/>
      <c r="E100" s="255"/>
      <c r="F100" s="4"/>
      <c r="G100" s="4"/>
      <c r="H100" s="4"/>
      <c r="I100" s="4"/>
      <c r="J100" s="4"/>
      <c r="K100" s="4"/>
      <c r="L100" s="4"/>
      <c r="M100" s="4"/>
      <c r="N100" s="4"/>
      <c r="O100" s="4"/>
      <c r="P100" s="4"/>
      <c r="Q100" s="4"/>
      <c r="R100" s="4"/>
      <c r="T100" s="256" t="str">
        <f t="shared" ref="T100:AE110" si="11">IFERROR(IF(FIND(T$60,$R100)&gt;=1,$C100,""),"")</f>
        <v/>
      </c>
      <c r="U100" s="256" t="str">
        <f t="shared" si="11"/>
        <v/>
      </c>
      <c r="V100" s="256" t="str">
        <f t="shared" si="11"/>
        <v/>
      </c>
      <c r="W100" s="256" t="str">
        <f t="shared" si="11"/>
        <v/>
      </c>
      <c r="X100" s="256" t="str">
        <f t="shared" si="11"/>
        <v/>
      </c>
      <c r="Y100" s="256" t="str">
        <f t="shared" si="11"/>
        <v/>
      </c>
      <c r="Z100" s="256" t="str">
        <f t="shared" si="11"/>
        <v/>
      </c>
      <c r="AA100" s="256" t="str">
        <f t="shared" si="11"/>
        <v/>
      </c>
      <c r="AB100" s="256" t="str">
        <f t="shared" si="11"/>
        <v/>
      </c>
      <c r="AC100" s="256" t="str">
        <f t="shared" si="11"/>
        <v/>
      </c>
      <c r="AD100" s="256" t="str">
        <f t="shared" si="11"/>
        <v/>
      </c>
      <c r="AE100" s="256" t="str">
        <f t="shared" si="11"/>
        <v/>
      </c>
      <c r="AF100" s="258" t="e">
        <f t="shared" si="7"/>
        <v>#N/A</v>
      </c>
      <c r="AG100" s="258" t="str">
        <f t="array" ref="AG100">IFERROR(INDEX($AF$62:$AF$110,SMALL(IF($AF$62:$AF$110&lt;&gt;"",ROW($AF$62:$AF$110)-ROW(AF$62)+1),ROWS(AG$62:AG100))),"")</f>
        <v/>
      </c>
    </row>
    <row r="101" spans="3:33" x14ac:dyDescent="0.2">
      <c r="C101" s="4"/>
      <c r="D101" s="4"/>
      <c r="E101" s="255"/>
      <c r="F101" s="4"/>
      <c r="G101" s="4"/>
      <c r="H101" s="4"/>
      <c r="I101" s="4"/>
      <c r="J101" s="4"/>
      <c r="K101" s="4"/>
      <c r="L101" s="4"/>
      <c r="M101" s="4"/>
      <c r="N101" s="4"/>
      <c r="O101" s="4"/>
      <c r="P101" s="4"/>
      <c r="Q101" s="4"/>
      <c r="R101" s="4"/>
      <c r="T101" s="256" t="str">
        <f t="shared" si="11"/>
        <v/>
      </c>
      <c r="U101" s="256" t="str">
        <f t="shared" si="11"/>
        <v/>
      </c>
      <c r="V101" s="256" t="str">
        <f t="shared" si="11"/>
        <v/>
      </c>
      <c r="W101" s="256" t="str">
        <f t="shared" si="11"/>
        <v/>
      </c>
      <c r="X101" s="256" t="str">
        <f t="shared" si="11"/>
        <v/>
      </c>
      <c r="Y101" s="256" t="str">
        <f t="shared" si="11"/>
        <v/>
      </c>
      <c r="Z101" s="256" t="str">
        <f t="shared" si="11"/>
        <v/>
      </c>
      <c r="AA101" s="256" t="str">
        <f t="shared" si="11"/>
        <v/>
      </c>
      <c r="AB101" s="256" t="str">
        <f t="shared" si="11"/>
        <v/>
      </c>
      <c r="AC101" s="256" t="str">
        <f t="shared" si="11"/>
        <v/>
      </c>
      <c r="AD101" s="256" t="str">
        <f t="shared" si="11"/>
        <v/>
      </c>
      <c r="AE101" s="256" t="str">
        <f t="shared" si="11"/>
        <v/>
      </c>
      <c r="AF101" s="258" t="e">
        <f t="shared" si="7"/>
        <v>#N/A</v>
      </c>
      <c r="AG101" s="258" t="str">
        <f t="array" ref="AG101">IFERROR(INDEX($AF$62:$AF$110,SMALL(IF($AF$62:$AF$110&lt;&gt;"",ROW($AF$62:$AF$110)-ROW(AF$62)+1),ROWS(AG$62:AG101))),"")</f>
        <v/>
      </c>
    </row>
    <row r="102" spans="3:33" x14ac:dyDescent="0.2">
      <c r="C102" s="4"/>
      <c r="D102" s="4"/>
      <c r="E102" s="255"/>
      <c r="F102" s="4"/>
      <c r="G102" s="4"/>
      <c r="H102" s="4"/>
      <c r="I102" s="4"/>
      <c r="J102" s="4"/>
      <c r="K102" s="4"/>
      <c r="L102" s="4"/>
      <c r="M102" s="4"/>
      <c r="N102" s="4"/>
      <c r="O102" s="4"/>
      <c r="P102" s="4"/>
      <c r="Q102" s="4"/>
      <c r="R102" s="4"/>
      <c r="T102" s="256" t="str">
        <f t="shared" si="11"/>
        <v/>
      </c>
      <c r="U102" s="256" t="str">
        <f t="shared" si="11"/>
        <v/>
      </c>
      <c r="V102" s="256" t="str">
        <f t="shared" si="11"/>
        <v/>
      </c>
      <c r="W102" s="256" t="str">
        <f t="shared" si="11"/>
        <v/>
      </c>
      <c r="X102" s="256" t="str">
        <f t="shared" si="11"/>
        <v/>
      </c>
      <c r="Y102" s="256" t="str">
        <f t="shared" si="11"/>
        <v/>
      </c>
      <c r="Z102" s="256" t="str">
        <f t="shared" si="11"/>
        <v/>
      </c>
      <c r="AA102" s="256" t="str">
        <f t="shared" si="11"/>
        <v/>
      </c>
      <c r="AB102" s="256" t="str">
        <f t="shared" si="11"/>
        <v/>
      </c>
      <c r="AC102" s="256" t="str">
        <f t="shared" si="11"/>
        <v/>
      </c>
      <c r="AD102" s="256" t="str">
        <f t="shared" si="11"/>
        <v/>
      </c>
      <c r="AE102" s="256" t="str">
        <f t="shared" si="11"/>
        <v/>
      </c>
      <c r="AF102" s="258" t="e">
        <f t="shared" si="7"/>
        <v>#N/A</v>
      </c>
      <c r="AG102" s="258" t="str">
        <f t="array" ref="AG102">IFERROR(INDEX($AF$62:$AF$110,SMALL(IF($AF$62:$AF$110&lt;&gt;"",ROW($AF$62:$AF$110)-ROW(AF$62)+1),ROWS(AG$62:AG102))),"")</f>
        <v/>
      </c>
    </row>
    <row r="103" spans="3:33" x14ac:dyDescent="0.2">
      <c r="C103" s="4"/>
      <c r="D103" s="4"/>
      <c r="E103" s="255"/>
      <c r="F103" s="4"/>
      <c r="G103" s="4"/>
      <c r="H103" s="4"/>
      <c r="I103" s="4"/>
      <c r="J103" s="4"/>
      <c r="K103" s="4"/>
      <c r="L103" s="4"/>
      <c r="M103" s="4"/>
      <c r="N103" s="4"/>
      <c r="O103" s="4"/>
      <c r="P103" s="4"/>
      <c r="Q103" s="4"/>
      <c r="R103" s="4"/>
      <c r="T103" s="256" t="str">
        <f t="shared" si="11"/>
        <v/>
      </c>
      <c r="U103" s="256" t="str">
        <f t="shared" si="11"/>
        <v/>
      </c>
      <c r="V103" s="256" t="str">
        <f t="shared" si="11"/>
        <v/>
      </c>
      <c r="W103" s="256" t="str">
        <f t="shared" si="11"/>
        <v/>
      </c>
      <c r="X103" s="256" t="str">
        <f t="shared" si="11"/>
        <v/>
      </c>
      <c r="Y103" s="256" t="str">
        <f t="shared" si="11"/>
        <v/>
      </c>
      <c r="Z103" s="256" t="str">
        <f t="shared" si="11"/>
        <v/>
      </c>
      <c r="AA103" s="256" t="str">
        <f t="shared" si="11"/>
        <v/>
      </c>
      <c r="AB103" s="256" t="str">
        <f t="shared" si="11"/>
        <v/>
      </c>
      <c r="AC103" s="256" t="str">
        <f t="shared" si="11"/>
        <v/>
      </c>
      <c r="AD103" s="256" t="str">
        <f t="shared" si="11"/>
        <v/>
      </c>
      <c r="AE103" s="256" t="str">
        <f t="shared" si="11"/>
        <v/>
      </c>
      <c r="AF103" s="258" t="e">
        <f t="shared" si="7"/>
        <v>#N/A</v>
      </c>
      <c r="AG103" s="258" t="str">
        <f t="array" ref="AG103">IFERROR(INDEX($AF$62:$AF$110,SMALL(IF($AF$62:$AF$110&lt;&gt;"",ROW($AF$62:$AF$110)-ROW(AF$62)+1),ROWS(AG$62:AG103))),"")</f>
        <v/>
      </c>
    </row>
    <row r="104" spans="3:33" x14ac:dyDescent="0.2">
      <c r="C104" s="4"/>
      <c r="D104" s="4"/>
      <c r="E104" s="255"/>
      <c r="F104" s="4"/>
      <c r="G104" s="4"/>
      <c r="H104" s="4"/>
      <c r="I104" s="4"/>
      <c r="J104" s="4"/>
      <c r="K104" s="4"/>
      <c r="L104" s="4"/>
      <c r="M104" s="4"/>
      <c r="N104" s="4"/>
      <c r="O104" s="4"/>
      <c r="P104" s="4"/>
      <c r="Q104" s="4"/>
      <c r="R104" s="4"/>
      <c r="T104" s="256" t="str">
        <f t="shared" si="11"/>
        <v/>
      </c>
      <c r="U104" s="256" t="str">
        <f t="shared" si="11"/>
        <v/>
      </c>
      <c r="V104" s="256" t="str">
        <f t="shared" si="11"/>
        <v/>
      </c>
      <c r="W104" s="256" t="str">
        <f t="shared" si="11"/>
        <v/>
      </c>
      <c r="X104" s="256" t="str">
        <f t="shared" si="11"/>
        <v/>
      </c>
      <c r="Y104" s="256" t="str">
        <f t="shared" si="11"/>
        <v/>
      </c>
      <c r="Z104" s="256" t="str">
        <f t="shared" si="11"/>
        <v/>
      </c>
      <c r="AA104" s="256" t="str">
        <f t="shared" si="11"/>
        <v/>
      </c>
      <c r="AB104" s="256" t="str">
        <f t="shared" si="11"/>
        <v/>
      </c>
      <c r="AC104" s="256" t="str">
        <f t="shared" si="11"/>
        <v/>
      </c>
      <c r="AD104" s="256" t="str">
        <f t="shared" si="11"/>
        <v/>
      </c>
      <c r="AE104" s="256" t="str">
        <f t="shared" si="11"/>
        <v/>
      </c>
      <c r="AF104" s="258" t="e">
        <f t="shared" si="7"/>
        <v>#N/A</v>
      </c>
      <c r="AG104" s="258" t="str">
        <f t="array" ref="AG104">IFERROR(INDEX($AF$62:$AF$110,SMALL(IF($AF$62:$AF$110&lt;&gt;"",ROW($AF$62:$AF$110)-ROW(AF$62)+1),ROWS(AG$62:AG104))),"")</f>
        <v/>
      </c>
    </row>
    <row r="105" spans="3:33" x14ac:dyDescent="0.2">
      <c r="C105" s="4"/>
      <c r="D105" s="4"/>
      <c r="E105" s="255"/>
      <c r="F105" s="4"/>
      <c r="G105" s="4"/>
      <c r="H105" s="4"/>
      <c r="I105" s="4"/>
      <c r="J105" s="4"/>
      <c r="K105" s="4"/>
      <c r="L105" s="4"/>
      <c r="M105" s="4"/>
      <c r="N105" s="4"/>
      <c r="O105" s="4"/>
      <c r="P105" s="4"/>
      <c r="Q105" s="4"/>
      <c r="R105" s="4"/>
      <c r="T105" s="256" t="str">
        <f t="shared" si="11"/>
        <v/>
      </c>
      <c r="U105" s="256" t="str">
        <f t="shared" si="11"/>
        <v/>
      </c>
      <c r="V105" s="256" t="str">
        <f t="shared" si="11"/>
        <v/>
      </c>
      <c r="W105" s="256" t="str">
        <f t="shared" si="11"/>
        <v/>
      </c>
      <c r="X105" s="256" t="str">
        <f t="shared" si="11"/>
        <v/>
      </c>
      <c r="Y105" s="256" t="str">
        <f t="shared" si="11"/>
        <v/>
      </c>
      <c r="Z105" s="256" t="str">
        <f t="shared" si="11"/>
        <v/>
      </c>
      <c r="AA105" s="256" t="str">
        <f t="shared" si="11"/>
        <v/>
      </c>
      <c r="AB105" s="256" t="str">
        <f t="shared" si="11"/>
        <v/>
      </c>
      <c r="AC105" s="256" t="str">
        <f t="shared" si="11"/>
        <v/>
      </c>
      <c r="AD105" s="256" t="str">
        <f t="shared" si="11"/>
        <v/>
      </c>
      <c r="AE105" s="256" t="str">
        <f t="shared" si="11"/>
        <v/>
      </c>
      <c r="AF105" s="258" t="e">
        <f t="shared" si="7"/>
        <v>#N/A</v>
      </c>
      <c r="AG105" s="258" t="str">
        <f t="array" ref="AG105">IFERROR(INDEX($AF$62:$AF$110,SMALL(IF($AF$62:$AF$110&lt;&gt;"",ROW($AF$62:$AF$110)-ROW(AF$62)+1),ROWS(AG$62:AG105))),"")</f>
        <v/>
      </c>
    </row>
    <row r="106" spans="3:33" x14ac:dyDescent="0.2">
      <c r="C106" s="4"/>
      <c r="D106" s="4"/>
      <c r="E106" s="255"/>
      <c r="F106" s="4"/>
      <c r="G106" s="4"/>
      <c r="H106" s="4"/>
      <c r="I106" s="4"/>
      <c r="J106" s="4"/>
      <c r="K106" s="4"/>
      <c r="L106" s="4"/>
      <c r="M106" s="4"/>
      <c r="N106" s="4"/>
      <c r="O106" s="4"/>
      <c r="P106" s="4"/>
      <c r="Q106" s="4"/>
      <c r="R106" s="4"/>
      <c r="T106" s="256" t="str">
        <f t="shared" si="11"/>
        <v/>
      </c>
      <c r="U106" s="256" t="str">
        <f t="shared" si="11"/>
        <v/>
      </c>
      <c r="V106" s="256" t="str">
        <f t="shared" si="11"/>
        <v/>
      </c>
      <c r="W106" s="256" t="str">
        <f t="shared" si="11"/>
        <v/>
      </c>
      <c r="X106" s="256" t="str">
        <f t="shared" si="11"/>
        <v/>
      </c>
      <c r="Y106" s="256" t="str">
        <f t="shared" si="11"/>
        <v/>
      </c>
      <c r="Z106" s="256" t="str">
        <f t="shared" si="11"/>
        <v/>
      </c>
      <c r="AA106" s="256" t="str">
        <f t="shared" si="11"/>
        <v/>
      </c>
      <c r="AB106" s="256" t="str">
        <f t="shared" si="11"/>
        <v/>
      </c>
      <c r="AC106" s="256" t="str">
        <f t="shared" si="11"/>
        <v/>
      </c>
      <c r="AD106" s="256" t="str">
        <f t="shared" si="11"/>
        <v/>
      </c>
      <c r="AE106" s="256" t="str">
        <f t="shared" si="11"/>
        <v/>
      </c>
      <c r="AF106" s="258" t="e">
        <f t="shared" si="7"/>
        <v>#N/A</v>
      </c>
      <c r="AG106" s="258" t="str">
        <f t="array" ref="AG106">IFERROR(INDEX($AF$62:$AF$110,SMALL(IF($AF$62:$AF$110&lt;&gt;"",ROW($AF$62:$AF$110)-ROW(AF$62)+1),ROWS(AG$62:AG106))),"")</f>
        <v/>
      </c>
    </row>
    <row r="107" spans="3:33" x14ac:dyDescent="0.2">
      <c r="C107" s="4"/>
      <c r="D107" s="4"/>
      <c r="E107" s="255"/>
      <c r="F107" s="4"/>
      <c r="G107" s="4"/>
      <c r="H107" s="4"/>
      <c r="I107" s="4"/>
      <c r="J107" s="4"/>
      <c r="K107" s="4"/>
      <c r="L107" s="4"/>
      <c r="M107" s="4"/>
      <c r="N107" s="4"/>
      <c r="O107" s="4"/>
      <c r="P107" s="4"/>
      <c r="Q107" s="4"/>
      <c r="R107" s="4"/>
      <c r="T107" s="256" t="str">
        <f t="shared" si="11"/>
        <v/>
      </c>
      <c r="U107" s="256" t="str">
        <f t="shared" si="11"/>
        <v/>
      </c>
      <c r="V107" s="256" t="str">
        <f t="shared" si="11"/>
        <v/>
      </c>
      <c r="W107" s="256" t="str">
        <f t="shared" si="11"/>
        <v/>
      </c>
      <c r="X107" s="256" t="str">
        <f t="shared" si="11"/>
        <v/>
      </c>
      <c r="Y107" s="256" t="str">
        <f t="shared" si="11"/>
        <v/>
      </c>
      <c r="Z107" s="256" t="str">
        <f t="shared" si="11"/>
        <v/>
      </c>
      <c r="AA107" s="256" t="str">
        <f t="shared" si="11"/>
        <v/>
      </c>
      <c r="AB107" s="256" t="str">
        <f t="shared" si="11"/>
        <v/>
      </c>
      <c r="AC107" s="256" t="str">
        <f t="shared" si="11"/>
        <v/>
      </c>
      <c r="AD107" s="256" t="str">
        <f t="shared" si="11"/>
        <v/>
      </c>
      <c r="AE107" s="256" t="str">
        <f t="shared" si="11"/>
        <v/>
      </c>
      <c r="AF107" s="258" t="e">
        <f t="shared" si="7"/>
        <v>#N/A</v>
      </c>
      <c r="AG107" s="258" t="str">
        <f t="array" ref="AG107">IFERROR(INDEX($AF$62:$AF$110,SMALL(IF($AF$62:$AF$110&lt;&gt;"",ROW($AF$62:$AF$110)-ROW(AF$62)+1),ROWS(AG$62:AG107))),"")</f>
        <v/>
      </c>
    </row>
    <row r="108" spans="3:33" x14ac:dyDescent="0.2">
      <c r="C108" s="4"/>
      <c r="D108" s="4"/>
      <c r="E108" s="255"/>
      <c r="F108" s="4"/>
      <c r="G108" s="4"/>
      <c r="H108" s="4"/>
      <c r="I108" s="4"/>
      <c r="J108" s="4"/>
      <c r="K108" s="4"/>
      <c r="L108" s="4"/>
      <c r="M108" s="4"/>
      <c r="N108" s="4"/>
      <c r="O108" s="4"/>
      <c r="P108" s="4"/>
      <c r="Q108" s="4"/>
      <c r="R108" s="4"/>
      <c r="T108" s="256" t="str">
        <f t="shared" si="11"/>
        <v/>
      </c>
      <c r="U108" s="256" t="str">
        <f t="shared" si="11"/>
        <v/>
      </c>
      <c r="V108" s="256" t="str">
        <f t="shared" si="11"/>
        <v/>
      </c>
      <c r="W108" s="256" t="str">
        <f t="shared" si="11"/>
        <v/>
      </c>
      <c r="X108" s="256" t="str">
        <f t="shared" si="11"/>
        <v/>
      </c>
      <c r="Y108" s="256" t="str">
        <f t="shared" si="11"/>
        <v/>
      </c>
      <c r="Z108" s="256" t="str">
        <f t="shared" si="11"/>
        <v/>
      </c>
      <c r="AA108" s="256" t="str">
        <f t="shared" si="11"/>
        <v/>
      </c>
      <c r="AB108" s="256" t="str">
        <f t="shared" si="11"/>
        <v/>
      </c>
      <c r="AC108" s="256" t="str">
        <f t="shared" si="11"/>
        <v/>
      </c>
      <c r="AD108" s="256" t="str">
        <f t="shared" si="11"/>
        <v/>
      </c>
      <c r="AE108" s="256" t="str">
        <f t="shared" si="11"/>
        <v/>
      </c>
      <c r="AF108" s="258" t="e">
        <f t="shared" si="7"/>
        <v>#N/A</v>
      </c>
      <c r="AG108" s="258" t="str">
        <f t="array" ref="AG108">IFERROR(INDEX($AF$62:$AF$110,SMALL(IF($AF$62:$AF$110&lt;&gt;"",ROW($AF$62:$AF$110)-ROW(AF$62)+1),ROWS(AG$62:AG108))),"")</f>
        <v/>
      </c>
    </row>
    <row r="109" spans="3:33" x14ac:dyDescent="0.2">
      <c r="C109" s="4"/>
      <c r="D109" s="4"/>
      <c r="E109" s="255"/>
      <c r="F109" s="4"/>
      <c r="G109" s="4"/>
      <c r="H109" s="4"/>
      <c r="I109" s="4"/>
      <c r="J109" s="4"/>
      <c r="K109" s="4"/>
      <c r="L109" s="4"/>
      <c r="M109" s="4"/>
      <c r="N109" s="4"/>
      <c r="O109" s="4"/>
      <c r="P109" s="4"/>
      <c r="Q109" s="4"/>
      <c r="R109" s="4"/>
      <c r="T109" s="256" t="str">
        <f t="shared" si="11"/>
        <v/>
      </c>
      <c r="U109" s="256" t="str">
        <f t="shared" si="11"/>
        <v/>
      </c>
      <c r="V109" s="256" t="str">
        <f t="shared" si="11"/>
        <v/>
      </c>
      <c r="W109" s="256" t="str">
        <f t="shared" si="11"/>
        <v/>
      </c>
      <c r="X109" s="256" t="str">
        <f t="shared" si="11"/>
        <v/>
      </c>
      <c r="Y109" s="256" t="str">
        <f t="shared" si="11"/>
        <v/>
      </c>
      <c r="Z109" s="256" t="str">
        <f t="shared" si="11"/>
        <v/>
      </c>
      <c r="AA109" s="256" t="str">
        <f t="shared" si="11"/>
        <v/>
      </c>
      <c r="AB109" s="256" t="str">
        <f t="shared" si="11"/>
        <v/>
      </c>
      <c r="AC109" s="256" t="str">
        <f t="shared" si="11"/>
        <v/>
      </c>
      <c r="AD109" s="256" t="str">
        <f t="shared" si="11"/>
        <v/>
      </c>
      <c r="AE109" s="256" t="str">
        <f t="shared" si="11"/>
        <v/>
      </c>
      <c r="AF109" s="258" t="e">
        <f t="shared" si="7"/>
        <v>#N/A</v>
      </c>
      <c r="AG109" s="258" t="str">
        <f t="array" ref="AG109">IFERROR(INDEX($AF$62:$AF$110,SMALL(IF($AF$62:$AF$110&lt;&gt;"",ROW($AF$62:$AF$110)-ROW(AF$62)+1),ROWS(AG$62:AG109))),"")</f>
        <v/>
      </c>
    </row>
    <row r="110" spans="3:33" x14ac:dyDescent="0.2">
      <c r="C110" s="4"/>
      <c r="D110" s="4"/>
      <c r="E110" s="255"/>
      <c r="F110" s="4"/>
      <c r="G110" s="4"/>
      <c r="H110" s="4"/>
      <c r="I110" s="4"/>
      <c r="J110" s="4"/>
      <c r="K110" s="4"/>
      <c r="L110" s="4"/>
      <c r="M110" s="4"/>
      <c r="N110" s="4"/>
      <c r="O110" s="4"/>
      <c r="P110" s="4"/>
      <c r="Q110" s="4"/>
      <c r="R110" s="4"/>
      <c r="T110" s="256" t="str">
        <f t="shared" si="11"/>
        <v/>
      </c>
      <c r="U110" s="256" t="str">
        <f t="shared" si="11"/>
        <v/>
      </c>
      <c r="V110" s="256" t="str">
        <f t="shared" si="11"/>
        <v/>
      </c>
      <c r="W110" s="256" t="str">
        <f t="shared" si="11"/>
        <v/>
      </c>
      <c r="X110" s="256" t="str">
        <f t="shared" si="11"/>
        <v/>
      </c>
      <c r="Y110" s="256" t="str">
        <f t="shared" si="11"/>
        <v/>
      </c>
      <c r="Z110" s="256" t="str">
        <f t="shared" si="11"/>
        <v/>
      </c>
      <c r="AA110" s="256" t="str">
        <f t="shared" si="11"/>
        <v/>
      </c>
      <c r="AB110" s="256" t="str">
        <f t="shared" si="11"/>
        <v/>
      </c>
      <c r="AC110" s="256" t="str">
        <f t="shared" si="11"/>
        <v/>
      </c>
      <c r="AD110" s="256" t="str">
        <f t="shared" si="11"/>
        <v/>
      </c>
      <c r="AE110" s="256" t="str">
        <f t="shared" si="11"/>
        <v/>
      </c>
      <c r="AF110" s="258" t="e">
        <f t="shared" si="7"/>
        <v>#N/A</v>
      </c>
      <c r="AG110" s="258" t="str">
        <f t="array" ref="AG110">IFERROR(INDEX($AF$62:$AF$110,SMALL(IF($AF$62:$AF$110&lt;&gt;"",ROW($AF$62:$AF$110)-ROW(AF$62)+1),ROWS(AG$62:AG110))),"")</f>
        <v/>
      </c>
    </row>
    <row r="112" spans="3:33" x14ac:dyDescent="0.2">
      <c r="E112" s="49" t="s">
        <v>172</v>
      </c>
      <c r="F112" s="1">
        <v>30</v>
      </c>
      <c r="G112" s="1">
        <f>F112+1</f>
        <v>31</v>
      </c>
      <c r="H112" s="1">
        <f t="shared" ref="H112:AC112" si="12">G112+1</f>
        <v>32</v>
      </c>
      <c r="I112" s="1">
        <f t="shared" si="12"/>
        <v>33</v>
      </c>
      <c r="J112" s="1">
        <f t="shared" si="12"/>
        <v>34</v>
      </c>
      <c r="K112" s="1">
        <f t="shared" si="12"/>
        <v>35</v>
      </c>
      <c r="L112" s="1">
        <f t="shared" si="12"/>
        <v>36</v>
      </c>
      <c r="M112" s="1">
        <f t="shared" si="12"/>
        <v>37</v>
      </c>
      <c r="N112" s="1">
        <f t="shared" si="12"/>
        <v>38</v>
      </c>
      <c r="O112" s="1">
        <f t="shared" si="12"/>
        <v>39</v>
      </c>
      <c r="P112" s="1">
        <f t="shared" si="12"/>
        <v>40</v>
      </c>
      <c r="Q112" s="1">
        <f t="shared" si="12"/>
        <v>41</v>
      </c>
      <c r="R112" s="1">
        <f t="shared" si="12"/>
        <v>42</v>
      </c>
      <c r="S112" s="1">
        <f t="shared" si="12"/>
        <v>43</v>
      </c>
      <c r="T112" s="1">
        <f t="shared" si="12"/>
        <v>44</v>
      </c>
      <c r="U112" s="1">
        <f t="shared" si="12"/>
        <v>45</v>
      </c>
      <c r="V112" s="1">
        <f t="shared" si="12"/>
        <v>46</v>
      </c>
      <c r="W112" s="1">
        <f t="shared" si="12"/>
        <v>47</v>
      </c>
      <c r="X112" s="1">
        <f t="shared" si="12"/>
        <v>48</v>
      </c>
      <c r="Y112" s="1">
        <f t="shared" si="12"/>
        <v>49</v>
      </c>
      <c r="Z112" s="1">
        <f t="shared" si="12"/>
        <v>50</v>
      </c>
      <c r="AA112" s="1">
        <f t="shared" si="12"/>
        <v>51</v>
      </c>
      <c r="AB112" s="1">
        <f t="shared" si="12"/>
        <v>52</v>
      </c>
      <c r="AC112" s="1">
        <f t="shared" si="12"/>
        <v>53</v>
      </c>
    </row>
    <row r="113" spans="3:30" x14ac:dyDescent="0.2">
      <c r="C113" s="49" t="s">
        <v>171</v>
      </c>
      <c r="E113" s="4" t="str">
        <f>P21</f>
        <v/>
      </c>
      <c r="F113" s="4" t="str">
        <f ca="1">INDIRECT("J"&amp;F112)</f>
        <v>Delområde 6/Vara/Tjanst 10</v>
      </c>
      <c r="G113" s="4" t="str">
        <f t="shared" ref="G113:S113" ca="1" si="13">INDIRECT("J"&amp;G112)</f>
        <v>Delområde 6/Vara/Tjanst 11</v>
      </c>
      <c r="H113" s="4" t="str">
        <f t="shared" ca="1" si="13"/>
        <v>Delområde 6/Vara/Tjanst 12</v>
      </c>
      <c r="I113" s="4" t="str">
        <f t="shared" ca="1" si="13"/>
        <v>Delområde 6/Vara/Tjanst 13</v>
      </c>
      <c r="J113" s="4">
        <f t="shared" ca="1" si="13"/>
        <v>0</v>
      </c>
      <c r="K113" s="4" t="str">
        <f t="shared" ca="1" si="13"/>
        <v>Region</v>
      </c>
      <c r="L113" s="4" t="str">
        <f t="shared" ca="1" si="13"/>
        <v>Multiregionalt</v>
      </c>
      <c r="M113" s="4" t="str">
        <f t="shared" ca="1" si="13"/>
        <v>Blekinge län</v>
      </c>
      <c r="N113" s="4" t="str">
        <f t="shared" ca="1" si="13"/>
        <v>Dalarnas län</v>
      </c>
      <c r="O113" s="4" t="str">
        <f t="shared" ca="1" si="13"/>
        <v>Gotlands län</v>
      </c>
      <c r="P113" s="4" t="str">
        <f t="shared" ca="1" si="13"/>
        <v>Gävleborgs län</v>
      </c>
      <c r="Q113" s="4" t="str">
        <f t="shared" ca="1" si="13"/>
        <v>Hallands län</v>
      </c>
      <c r="R113" s="4" t="str">
        <f t="shared" ca="1" si="13"/>
        <v>Jämtlands län</v>
      </c>
      <c r="S113" s="4" t="str">
        <f t="shared" ca="1" si="13"/>
        <v>Jönköpings län</v>
      </c>
      <c r="T113" s="4" t="str">
        <f t="shared" ref="T113:AC113" ca="1" si="14">INDIRECT("J"&amp;T112)</f>
        <v>Kalmars län</v>
      </c>
      <c r="U113" s="4" t="str">
        <f t="shared" ca="1" si="14"/>
        <v>Kronobergs län</v>
      </c>
      <c r="V113" s="4" t="str">
        <f t="shared" ca="1" si="14"/>
        <v>Norrbottens län</v>
      </c>
      <c r="W113" s="4" t="str">
        <f t="shared" ca="1" si="14"/>
        <v>Skånes län</v>
      </c>
      <c r="X113" s="4" t="str">
        <f t="shared" ca="1" si="14"/>
        <v>Stockholms län</v>
      </c>
      <c r="Y113" s="4" t="str">
        <f t="shared" ca="1" si="14"/>
        <v>Södermanlands län</v>
      </c>
      <c r="Z113" s="4" t="str">
        <f t="shared" ca="1" si="14"/>
        <v>Uppsala län</v>
      </c>
      <c r="AA113" s="4" t="str">
        <f t="shared" ca="1" si="14"/>
        <v>Värmlands län</v>
      </c>
      <c r="AB113" s="4" t="str">
        <f t="shared" ca="1" si="14"/>
        <v>Västerbottens län</v>
      </c>
      <c r="AC113" s="4" t="str">
        <f t="shared" ca="1" si="14"/>
        <v>Västernorrlands län</v>
      </c>
      <c r="AD113" s="217"/>
    </row>
    <row r="114" spans="3:30" x14ac:dyDescent="0.2">
      <c r="C114" s="4" t="s">
        <v>308</v>
      </c>
      <c r="E114" s="4" t="s">
        <v>309</v>
      </c>
      <c r="F114" s="4" t="s">
        <v>310</v>
      </c>
      <c r="G114" s="4" t="s">
        <v>311</v>
      </c>
      <c r="H114" s="4" t="s">
        <v>312</v>
      </c>
      <c r="I114" s="4" t="s">
        <v>313</v>
      </c>
      <c r="J114" s="4" t="s">
        <v>314</v>
      </c>
      <c r="K114" s="4" t="s">
        <v>315</v>
      </c>
      <c r="L114" s="4" t="s">
        <v>316</v>
      </c>
      <c r="M114" s="4" t="s">
        <v>317</v>
      </c>
      <c r="N114" s="4" t="s">
        <v>318</v>
      </c>
      <c r="O114" s="4" t="s">
        <v>319</v>
      </c>
      <c r="P114" s="4" t="s">
        <v>320</v>
      </c>
      <c r="Q114" s="4" t="s">
        <v>321</v>
      </c>
      <c r="R114" s="4" t="s">
        <v>322</v>
      </c>
      <c r="S114" s="4" t="s">
        <v>323</v>
      </c>
      <c r="T114" s="4" t="s">
        <v>324</v>
      </c>
      <c r="U114" s="4" t="s">
        <v>325</v>
      </c>
      <c r="V114" s="4" t="s">
        <v>326</v>
      </c>
      <c r="W114" s="4" t="s">
        <v>327</v>
      </c>
      <c r="X114" s="4" t="s">
        <v>328</v>
      </c>
      <c r="Y114" s="4" t="s">
        <v>329</v>
      </c>
      <c r="Z114" s="4" t="s">
        <v>330</v>
      </c>
      <c r="AA114" s="4" t="s">
        <v>331</v>
      </c>
      <c r="AB114" s="4" t="s">
        <v>332</v>
      </c>
      <c r="AC114" s="4" t="s">
        <v>333</v>
      </c>
    </row>
    <row r="115" spans="3:30" x14ac:dyDescent="0.2">
      <c r="C115" s="4" t="e">
        <f>IF('1 Spec. - 1. Lägsta pris'!#REF!="","",'1 Spec. - 1. Lägsta pris'!#REF!)</f>
        <v>#REF!</v>
      </c>
      <c r="E115" s="4" t="s">
        <v>334</v>
      </c>
      <c r="F115" s="4" t="s">
        <v>335</v>
      </c>
      <c r="G115" s="4" t="s">
        <v>336</v>
      </c>
      <c r="H115" s="4" t="s">
        <v>337</v>
      </c>
      <c r="I115" s="4" t="s">
        <v>338</v>
      </c>
      <c r="J115" s="4" t="s">
        <v>339</v>
      </c>
      <c r="K115" s="4" t="s">
        <v>340</v>
      </c>
      <c r="L115" s="4" t="s">
        <v>341</v>
      </c>
      <c r="M115" s="4" t="s">
        <v>342</v>
      </c>
      <c r="N115" s="4" t="s">
        <v>343</v>
      </c>
      <c r="O115" s="4" t="s">
        <v>344</v>
      </c>
      <c r="P115" s="4" t="s">
        <v>345</v>
      </c>
      <c r="Q115" s="4" t="s">
        <v>346</v>
      </c>
      <c r="R115" s="4" t="s">
        <v>347</v>
      </c>
      <c r="S115" s="4" t="s">
        <v>348</v>
      </c>
      <c r="T115" s="4" t="s">
        <v>349</v>
      </c>
      <c r="U115" s="4" t="s">
        <v>350</v>
      </c>
      <c r="V115" s="4" t="s">
        <v>351</v>
      </c>
      <c r="W115" s="4" t="s">
        <v>352</v>
      </c>
      <c r="X115" s="4" t="s">
        <v>353</v>
      </c>
      <c r="Y115" s="4" t="s">
        <v>354</v>
      </c>
      <c r="Z115" s="4" t="s">
        <v>355</v>
      </c>
      <c r="AA115" s="4" t="s">
        <v>356</v>
      </c>
      <c r="AB115" s="4" t="s">
        <v>357</v>
      </c>
      <c r="AC115" s="4" t="s">
        <v>358</v>
      </c>
    </row>
    <row r="116" spans="3:30" x14ac:dyDescent="0.2">
      <c r="C116" s="4" t="e">
        <f>IF('1 Spec. - 1. Lägsta pris'!#REF!="","",'1 Spec. - 1. Lägsta pris'!#REF!)</f>
        <v>#REF!</v>
      </c>
      <c r="E116" s="4" t="s">
        <v>359</v>
      </c>
      <c r="F116" s="4" t="s">
        <v>360</v>
      </c>
      <c r="G116" s="4" t="s">
        <v>361</v>
      </c>
      <c r="H116" s="4" t="s">
        <v>362</v>
      </c>
      <c r="I116" s="4" t="s">
        <v>363</v>
      </c>
      <c r="J116" s="4" t="s">
        <v>364</v>
      </c>
      <c r="K116" s="4" t="s">
        <v>365</v>
      </c>
      <c r="L116" s="4" t="s">
        <v>366</v>
      </c>
      <c r="M116" s="4" t="s">
        <v>367</v>
      </c>
      <c r="N116" s="4" t="s">
        <v>368</v>
      </c>
      <c r="O116" s="4" t="s">
        <v>369</v>
      </c>
      <c r="P116" s="4" t="s">
        <v>370</v>
      </c>
      <c r="Q116" s="4" t="s">
        <v>371</v>
      </c>
      <c r="R116" s="4" t="s">
        <v>372</v>
      </c>
      <c r="S116" s="4" t="s">
        <v>373</v>
      </c>
      <c r="T116" s="4" t="s">
        <v>374</v>
      </c>
      <c r="U116" s="4" t="s">
        <v>375</v>
      </c>
      <c r="V116" s="4" t="s">
        <v>376</v>
      </c>
      <c r="W116" s="4" t="s">
        <v>377</v>
      </c>
      <c r="X116" s="4" t="s">
        <v>378</v>
      </c>
      <c r="Y116" s="4" t="s">
        <v>379</v>
      </c>
      <c r="Z116" s="4" t="s">
        <v>380</v>
      </c>
      <c r="AA116" s="4" t="s">
        <v>381</v>
      </c>
      <c r="AB116" s="4" t="s">
        <v>382</v>
      </c>
      <c r="AC116" s="4" t="s">
        <v>383</v>
      </c>
    </row>
    <row r="117" spans="3:30" x14ac:dyDescent="0.2">
      <c r="C117" s="4" t="e">
        <f>IF('1 Spec. - 1. Lägsta pris'!#REF!="","",'1 Spec. - 1. Lägsta pris'!#REF!)</f>
        <v>#REF!</v>
      </c>
      <c r="E117" s="4" t="s">
        <v>384</v>
      </c>
      <c r="F117" s="4" t="s">
        <v>385</v>
      </c>
      <c r="G117" s="4" t="s">
        <v>386</v>
      </c>
      <c r="H117" s="4" t="s">
        <v>387</v>
      </c>
      <c r="I117" s="4" t="s">
        <v>388</v>
      </c>
      <c r="J117" s="4" t="s">
        <v>389</v>
      </c>
      <c r="K117" s="4" t="s">
        <v>390</v>
      </c>
      <c r="L117" s="4" t="s">
        <v>391</v>
      </c>
      <c r="M117" s="4" t="s">
        <v>392</v>
      </c>
      <c r="N117" s="4" t="s">
        <v>393</v>
      </c>
      <c r="O117" s="4" t="s">
        <v>394</v>
      </c>
      <c r="P117" s="4" t="s">
        <v>395</v>
      </c>
      <c r="Q117" s="4" t="s">
        <v>396</v>
      </c>
      <c r="R117" s="4" t="s">
        <v>397</v>
      </c>
      <c r="S117" s="4" t="s">
        <v>398</v>
      </c>
      <c r="T117" s="4" t="s">
        <v>399</v>
      </c>
      <c r="U117" s="4" t="s">
        <v>400</v>
      </c>
      <c r="V117" s="4" t="s">
        <v>401</v>
      </c>
      <c r="W117" s="4" t="s">
        <v>402</v>
      </c>
      <c r="X117" s="4" t="s">
        <v>403</v>
      </c>
      <c r="Y117" s="4" t="s">
        <v>404</v>
      </c>
      <c r="Z117" s="4" t="s">
        <v>405</v>
      </c>
      <c r="AA117" s="4" t="s">
        <v>406</v>
      </c>
      <c r="AB117" s="4" t="s">
        <v>407</v>
      </c>
      <c r="AC117" s="4" t="s">
        <v>408</v>
      </c>
    </row>
    <row r="118" spans="3:30" x14ac:dyDescent="0.2">
      <c r="C118" s="4" t="e">
        <f>IF('1 Spec. - 1. Lägsta pris'!#REF!="","",'1 Spec. - 1. Lägsta pris'!#REF!)</f>
        <v>#REF!</v>
      </c>
      <c r="E118" s="4" t="s">
        <v>409</v>
      </c>
      <c r="F118" s="4" t="s">
        <v>410</v>
      </c>
      <c r="G118" s="4" t="s">
        <v>411</v>
      </c>
      <c r="H118" s="4" t="s">
        <v>412</v>
      </c>
      <c r="I118" s="4" t="s">
        <v>413</v>
      </c>
      <c r="J118" s="4" t="s">
        <v>414</v>
      </c>
      <c r="K118" s="4" t="s">
        <v>415</v>
      </c>
      <c r="L118" s="4" t="s">
        <v>416</v>
      </c>
      <c r="M118" s="4" t="s">
        <v>417</v>
      </c>
      <c r="N118" s="4" t="s">
        <v>418</v>
      </c>
      <c r="O118" s="4" t="s">
        <v>419</v>
      </c>
      <c r="P118" s="4" t="s">
        <v>420</v>
      </c>
      <c r="Q118" s="4" t="s">
        <v>421</v>
      </c>
      <c r="R118" s="4" t="s">
        <v>422</v>
      </c>
      <c r="S118" s="4" t="s">
        <v>423</v>
      </c>
      <c r="T118" s="4" t="s">
        <v>424</v>
      </c>
      <c r="U118" s="4" t="s">
        <v>425</v>
      </c>
      <c r="V118" s="4" t="s">
        <v>426</v>
      </c>
      <c r="W118" s="4" t="s">
        <v>427</v>
      </c>
      <c r="X118" s="4" t="s">
        <v>428</v>
      </c>
      <c r="Y118" s="4" t="s">
        <v>429</v>
      </c>
      <c r="Z118" s="4" t="s">
        <v>430</v>
      </c>
      <c r="AA118" s="4" t="s">
        <v>431</v>
      </c>
      <c r="AB118" s="4" t="s">
        <v>432</v>
      </c>
      <c r="AC118" s="4" t="s">
        <v>433</v>
      </c>
    </row>
    <row r="119" spans="3:30" x14ac:dyDescent="0.2">
      <c r="C119" s="4" t="e">
        <f>IF('1 Spec. - 1. Lägsta pris'!#REF!="","",'1 Spec. - 1. Lägsta pris'!#REF!)</f>
        <v>#REF!</v>
      </c>
      <c r="E119" s="4" t="s">
        <v>434</v>
      </c>
      <c r="F119" s="4" t="s">
        <v>435</v>
      </c>
      <c r="G119" s="4" t="s">
        <v>436</v>
      </c>
      <c r="H119" s="4" t="s">
        <v>437</v>
      </c>
      <c r="I119" s="4" t="s">
        <v>438</v>
      </c>
      <c r="J119" s="4" t="s">
        <v>439</v>
      </c>
      <c r="K119" s="4" t="s">
        <v>440</v>
      </c>
      <c r="L119" s="4" t="s">
        <v>441</v>
      </c>
      <c r="M119" s="4" t="s">
        <v>442</v>
      </c>
      <c r="N119" s="4" t="s">
        <v>443</v>
      </c>
      <c r="O119" s="4" t="s">
        <v>444</v>
      </c>
      <c r="P119" s="4" t="s">
        <v>445</v>
      </c>
      <c r="Q119" s="4" t="s">
        <v>446</v>
      </c>
      <c r="R119" s="4" t="s">
        <v>447</v>
      </c>
      <c r="S119" s="4" t="s">
        <v>448</v>
      </c>
      <c r="T119" s="4" t="s">
        <v>449</v>
      </c>
      <c r="U119" s="4" t="s">
        <v>450</v>
      </c>
      <c r="V119" s="4" t="s">
        <v>451</v>
      </c>
      <c r="W119" s="4" t="s">
        <v>452</v>
      </c>
      <c r="X119" s="4" t="s">
        <v>453</v>
      </c>
      <c r="Y119" s="4" t="s">
        <v>454</v>
      </c>
      <c r="Z119" s="4" t="s">
        <v>455</v>
      </c>
      <c r="AA119" s="4" t="s">
        <v>456</v>
      </c>
      <c r="AB119" s="4" t="s">
        <v>457</v>
      </c>
      <c r="AC119" s="4" t="s">
        <v>458</v>
      </c>
    </row>
    <row r="120" spans="3:30" x14ac:dyDescent="0.2">
      <c r="C120" s="4" t="e">
        <f>IF('1 Spec. - 1. Lägsta pris'!#REF!="","",'1 Spec. - 1. Lägsta pris'!#REF!)</f>
        <v>#REF!</v>
      </c>
      <c r="E120" s="4" t="s">
        <v>459</v>
      </c>
      <c r="F120" s="4" t="s">
        <v>460</v>
      </c>
      <c r="G120" s="4" t="s">
        <v>461</v>
      </c>
      <c r="H120" s="4" t="s">
        <v>462</v>
      </c>
      <c r="I120" s="4" t="s">
        <v>463</v>
      </c>
      <c r="J120" s="4" t="s">
        <v>464</v>
      </c>
      <c r="K120" s="4" t="s">
        <v>465</v>
      </c>
      <c r="L120" s="4" t="s">
        <v>466</v>
      </c>
      <c r="M120" s="4" t="s">
        <v>467</v>
      </c>
      <c r="N120" s="4" t="s">
        <v>468</v>
      </c>
      <c r="O120" s="4" t="s">
        <v>469</v>
      </c>
      <c r="P120" s="4" t="s">
        <v>470</v>
      </c>
      <c r="Q120" s="4" t="s">
        <v>471</v>
      </c>
      <c r="R120" s="4" t="s">
        <v>472</v>
      </c>
      <c r="S120" s="4" t="s">
        <v>473</v>
      </c>
      <c r="T120" s="4" t="s">
        <v>474</v>
      </c>
      <c r="U120" s="4" t="s">
        <v>475</v>
      </c>
      <c r="V120" s="4" t="s">
        <v>476</v>
      </c>
      <c r="W120" s="4" t="s">
        <v>477</v>
      </c>
      <c r="X120" s="4" t="s">
        <v>478</v>
      </c>
      <c r="Y120" s="4" t="s">
        <v>479</v>
      </c>
      <c r="Z120" s="4" t="s">
        <v>480</v>
      </c>
      <c r="AA120" s="4" t="s">
        <v>481</v>
      </c>
      <c r="AB120" s="4" t="s">
        <v>482</v>
      </c>
      <c r="AC120" s="4" t="s">
        <v>483</v>
      </c>
    </row>
    <row r="121" spans="3:30" x14ac:dyDescent="0.2">
      <c r="C121" s="4" t="e">
        <f>IF('1 Spec. - 1. Lägsta pris'!#REF!="","",'1 Spec. - 1. Lägsta pris'!#REF!)</f>
        <v>#REF!</v>
      </c>
      <c r="E121" s="4" t="s">
        <v>484</v>
      </c>
      <c r="F121" s="4" t="s">
        <v>485</v>
      </c>
      <c r="G121" s="4" t="s">
        <v>486</v>
      </c>
      <c r="H121" s="4" t="s">
        <v>487</v>
      </c>
      <c r="I121" s="4" t="s">
        <v>488</v>
      </c>
      <c r="J121" s="4" t="s">
        <v>489</v>
      </c>
      <c r="K121" s="4" t="s">
        <v>490</v>
      </c>
      <c r="L121" s="4" t="s">
        <v>491</v>
      </c>
      <c r="M121" s="4" t="s">
        <v>492</v>
      </c>
      <c r="N121" s="4" t="s">
        <v>493</v>
      </c>
      <c r="O121" s="4" t="s">
        <v>494</v>
      </c>
      <c r="P121" s="4" t="s">
        <v>495</v>
      </c>
      <c r="Q121" s="4" t="s">
        <v>496</v>
      </c>
      <c r="R121" s="4" t="s">
        <v>497</v>
      </c>
      <c r="S121" s="4" t="s">
        <v>498</v>
      </c>
      <c r="T121" s="4" t="s">
        <v>499</v>
      </c>
      <c r="U121" s="4" t="s">
        <v>500</v>
      </c>
      <c r="V121" s="4" t="s">
        <v>501</v>
      </c>
      <c r="W121" s="4" t="s">
        <v>502</v>
      </c>
      <c r="X121" s="4" t="s">
        <v>503</v>
      </c>
      <c r="Y121" s="4" t="s">
        <v>504</v>
      </c>
      <c r="Z121" s="4" t="s">
        <v>505</v>
      </c>
      <c r="AA121" s="4" t="s">
        <v>506</v>
      </c>
      <c r="AB121" s="4" t="s">
        <v>507</v>
      </c>
      <c r="AC121" s="4" t="s">
        <v>508</v>
      </c>
    </row>
    <row r="122" spans="3:30" x14ac:dyDescent="0.2">
      <c r="C122" s="4" t="e">
        <f>IF('1 Spec. - 1. Lägsta pris'!#REF!="","",'1 Spec. - 1. Lägsta pris'!#REF!)</f>
        <v>#REF!</v>
      </c>
      <c r="E122" s="4" t="s">
        <v>509</v>
      </c>
      <c r="F122" s="4" t="s">
        <v>510</v>
      </c>
      <c r="G122" s="4" t="s">
        <v>511</v>
      </c>
      <c r="H122" s="4" t="s">
        <v>512</v>
      </c>
      <c r="I122" s="4" t="s">
        <v>513</v>
      </c>
      <c r="J122" s="4" t="s">
        <v>514</v>
      </c>
      <c r="K122" s="4" t="s">
        <v>515</v>
      </c>
      <c r="L122" s="4" t="s">
        <v>516</v>
      </c>
      <c r="M122" s="4" t="s">
        <v>517</v>
      </c>
      <c r="N122" s="4" t="s">
        <v>518</v>
      </c>
      <c r="O122" s="4" t="s">
        <v>519</v>
      </c>
      <c r="P122" s="4" t="s">
        <v>520</v>
      </c>
      <c r="Q122" s="4" t="s">
        <v>521</v>
      </c>
      <c r="R122" s="4" t="s">
        <v>522</v>
      </c>
      <c r="S122" s="4" t="s">
        <v>523</v>
      </c>
      <c r="T122" s="4" t="s">
        <v>524</v>
      </c>
      <c r="U122" s="4" t="s">
        <v>525</v>
      </c>
      <c r="V122" s="4" t="s">
        <v>526</v>
      </c>
      <c r="W122" s="4" t="s">
        <v>527</v>
      </c>
      <c r="X122" s="4" t="s">
        <v>528</v>
      </c>
      <c r="Y122" s="4" t="s">
        <v>529</v>
      </c>
      <c r="Z122" s="4" t="s">
        <v>530</v>
      </c>
      <c r="AA122" s="4" t="s">
        <v>531</v>
      </c>
      <c r="AB122" s="4" t="s">
        <v>532</v>
      </c>
      <c r="AC122" s="4" t="s">
        <v>533</v>
      </c>
    </row>
    <row r="123" spans="3:30" ht="13.5" thickBot="1" x14ac:dyDescent="0.25">
      <c r="C123" s="4" t="e">
        <f>IF('1 Spec. - 1. Lägsta pris'!#REF!="","",'1 Spec. - 1. Lägsta pris'!#REF!)</f>
        <v>#REF!</v>
      </c>
      <c r="Z123" s="218"/>
      <c r="AA123" s="218"/>
    </row>
    <row r="124" spans="3:30" x14ac:dyDescent="0.2">
      <c r="C124" s="4" t="e">
        <f>IF('1 Spec. - 1. Lägsta pris'!#REF!="","",'1 Spec. - 1. Lägsta pris'!#REF!)</f>
        <v>#REF!</v>
      </c>
      <c r="E124" s="135" t="str">
        <f t="shared" ref="E124:X124" ca="1" si="15">IFERROR(RIGHT(INDIRECT("C"&amp;E125),LEN(INDIRECT("C"&amp;E125))-6),"")</f>
        <v/>
      </c>
      <c r="F124" s="135" t="str">
        <f t="shared" ca="1" si="15"/>
        <v/>
      </c>
      <c r="G124" s="135" t="str">
        <f t="shared" ca="1" si="15"/>
        <v/>
      </c>
      <c r="H124" s="135" t="str">
        <f t="shared" ca="1" si="15"/>
        <v/>
      </c>
      <c r="I124" s="135" t="str">
        <f t="shared" ca="1" si="15"/>
        <v/>
      </c>
      <c r="J124" s="135" t="str">
        <f t="shared" ca="1" si="15"/>
        <v/>
      </c>
      <c r="K124" s="135" t="str">
        <f t="shared" ca="1" si="15"/>
        <v/>
      </c>
      <c r="L124" s="135" t="str">
        <f t="shared" ca="1" si="15"/>
        <v/>
      </c>
      <c r="M124" s="135" t="str">
        <f t="shared" ca="1" si="15"/>
        <v/>
      </c>
      <c r="N124" s="135" t="str">
        <f t="shared" ca="1" si="15"/>
        <v/>
      </c>
      <c r="O124" s="135" t="str">
        <f t="shared" ca="1" si="15"/>
        <v/>
      </c>
      <c r="P124" s="135" t="str">
        <f t="shared" ca="1" si="15"/>
        <v>cTjnstr</v>
      </c>
      <c r="Q124" s="135" t="str">
        <f t="shared" ca="1" si="15"/>
        <v>ara/Tjanst</v>
      </c>
      <c r="R124" s="135" t="str">
        <f t="shared" ca="1" si="15"/>
        <v/>
      </c>
      <c r="S124" s="135" t="str">
        <f t="shared" ca="1" si="15"/>
        <v/>
      </c>
      <c r="T124" s="135" t="str">
        <f t="shared" ca="1" si="15"/>
        <v/>
      </c>
      <c r="U124" s="135" t="str">
        <f t="shared" ca="1" si="15"/>
        <v/>
      </c>
      <c r="V124" s="135" t="str">
        <f t="shared" ca="1" si="15"/>
        <v/>
      </c>
      <c r="W124" s="135" t="str">
        <f t="shared" ca="1" si="15"/>
        <v/>
      </c>
      <c r="X124" s="135" t="str">
        <f t="shared" ca="1" si="15"/>
        <v/>
      </c>
      <c r="Y124" s="219"/>
    </row>
    <row r="125" spans="3:30" x14ac:dyDescent="0.2">
      <c r="C125" s="4" t="e">
        <f>IF('1 Spec. - 1. Lägsta pris'!#REF!="","",'1 Spec. - 1. Lägsta pris'!#REF!)</f>
        <v>#REF!</v>
      </c>
      <c r="E125" s="4">
        <v>102</v>
      </c>
      <c r="F125" s="4">
        <f>E125+1</f>
        <v>103</v>
      </c>
      <c r="G125" s="4">
        <f t="shared" ref="G125:Y125" si="16">F125+1</f>
        <v>104</v>
      </c>
      <c r="H125" s="4">
        <f t="shared" si="16"/>
        <v>105</v>
      </c>
      <c r="I125" s="4">
        <f t="shared" si="16"/>
        <v>106</v>
      </c>
      <c r="J125" s="4">
        <f t="shared" si="16"/>
        <v>107</v>
      </c>
      <c r="K125" s="4">
        <f t="shared" si="16"/>
        <v>108</v>
      </c>
      <c r="L125" s="4">
        <f t="shared" si="16"/>
        <v>109</v>
      </c>
      <c r="M125" s="4">
        <f t="shared" si="16"/>
        <v>110</v>
      </c>
      <c r="N125" s="4">
        <f t="shared" si="16"/>
        <v>111</v>
      </c>
      <c r="O125" s="4">
        <f t="shared" si="16"/>
        <v>112</v>
      </c>
      <c r="P125" s="4">
        <f t="shared" si="16"/>
        <v>113</v>
      </c>
      <c r="Q125" s="4">
        <f t="shared" si="16"/>
        <v>114</v>
      </c>
      <c r="R125" s="4">
        <f t="shared" si="16"/>
        <v>115</v>
      </c>
      <c r="S125" s="4">
        <f t="shared" si="16"/>
        <v>116</v>
      </c>
      <c r="T125" s="4">
        <f t="shared" si="16"/>
        <v>117</v>
      </c>
      <c r="U125" s="4">
        <f t="shared" si="16"/>
        <v>118</v>
      </c>
      <c r="V125" s="4">
        <f t="shared" si="16"/>
        <v>119</v>
      </c>
      <c r="W125" s="4">
        <f t="shared" si="16"/>
        <v>120</v>
      </c>
      <c r="X125" s="4">
        <f t="shared" si="16"/>
        <v>121</v>
      </c>
      <c r="Y125" s="4">
        <f t="shared" si="16"/>
        <v>122</v>
      </c>
    </row>
    <row r="126" spans="3:30" ht="13.5" thickBot="1" x14ac:dyDescent="0.25">
      <c r="C126" s="4" t="e">
        <f>IF('1 Spec. - 1. Lägsta pris'!#REF!="","",'1 Spec. - 1. Lägsta pris'!#REF!)</f>
        <v>#REF!</v>
      </c>
      <c r="E126" s="1" t="s">
        <v>173</v>
      </c>
      <c r="F126" s="1" t="s">
        <v>174</v>
      </c>
      <c r="G126" s="1" t="s">
        <v>175</v>
      </c>
      <c r="H126" s="1" t="s">
        <v>176</v>
      </c>
      <c r="I126" s="1" t="s">
        <v>177</v>
      </c>
      <c r="J126" s="1" t="s">
        <v>178</v>
      </c>
      <c r="K126" s="1" t="s">
        <v>179</v>
      </c>
      <c r="L126" s="1" t="s">
        <v>180</v>
      </c>
      <c r="M126" s="1" t="s">
        <v>181</v>
      </c>
      <c r="N126" s="1" t="s">
        <v>269</v>
      </c>
      <c r="O126" s="1" t="s">
        <v>270</v>
      </c>
      <c r="P126" s="1" t="s">
        <v>271</v>
      </c>
      <c r="Q126" s="1" t="s">
        <v>272</v>
      </c>
      <c r="R126" s="1" t="s">
        <v>273</v>
      </c>
      <c r="S126" s="1" t="s">
        <v>274</v>
      </c>
      <c r="T126" s="1" t="s">
        <v>275</v>
      </c>
      <c r="U126" s="1" t="s">
        <v>276</v>
      </c>
      <c r="V126" s="1" t="s">
        <v>277</v>
      </c>
      <c r="W126" s="1" t="s">
        <v>278</v>
      </c>
      <c r="X126" s="1" t="s">
        <v>279</v>
      </c>
    </row>
    <row r="127" spans="3:30" x14ac:dyDescent="0.2">
      <c r="C127" s="4" t="e">
        <f>IF('1 Spec. - 1. Lägsta pris'!#REF!="","",'1 Spec. - 1. Lägsta pris'!#REF!)</f>
        <v>#REF!</v>
      </c>
      <c r="E127" s="206" t="str">
        <f ca="1">IFERROR(INDEX($E114:$AC114,MATCH(E$124,$E$113:$AC$113,0)),"")</f>
        <v>Delområde 1/Vara/Tjanst 1/Krav1</v>
      </c>
      <c r="F127" s="206" t="str">
        <f t="shared" ref="F127:X135" ca="1" si="17">IFERROR(INDEX($E114:$AC114,MATCH(F$124,$E$113:$AC$113,0)),"")</f>
        <v>Delområde 1/Vara/Tjanst 1/Krav1</v>
      </c>
      <c r="G127" s="206" t="str">
        <f t="shared" ca="1" si="17"/>
        <v>Delområde 1/Vara/Tjanst 1/Krav1</v>
      </c>
      <c r="H127" s="206" t="str">
        <f t="shared" ca="1" si="17"/>
        <v>Delområde 1/Vara/Tjanst 1/Krav1</v>
      </c>
      <c r="I127" s="206" t="str">
        <f t="shared" ca="1" si="17"/>
        <v>Delområde 1/Vara/Tjanst 1/Krav1</v>
      </c>
      <c r="J127" s="206" t="str">
        <f t="shared" ca="1" si="17"/>
        <v>Delområde 1/Vara/Tjanst 1/Krav1</v>
      </c>
      <c r="K127" s="206" t="str">
        <f t="shared" ca="1" si="17"/>
        <v>Delområde 1/Vara/Tjanst 1/Krav1</v>
      </c>
      <c r="L127" s="206" t="str">
        <f t="shared" ca="1" si="17"/>
        <v>Delområde 1/Vara/Tjanst 1/Krav1</v>
      </c>
      <c r="M127" s="206" t="str">
        <f t="shared" ca="1" si="17"/>
        <v>Delområde 1/Vara/Tjanst 1/Krav1</v>
      </c>
      <c r="N127" s="206" t="str">
        <f t="shared" ca="1" si="17"/>
        <v>Delområde 1/Vara/Tjanst 1/Krav1</v>
      </c>
      <c r="O127" s="206" t="str">
        <f t="shared" ca="1" si="17"/>
        <v>Delområde 1/Vara/Tjanst 1/Krav1</v>
      </c>
      <c r="P127" s="206" t="str">
        <f t="shared" ca="1" si="17"/>
        <v/>
      </c>
      <c r="Q127" s="206" t="str">
        <f t="shared" ca="1" si="17"/>
        <v/>
      </c>
      <c r="R127" s="206" t="str">
        <f t="shared" ca="1" si="17"/>
        <v>Delområde 1/Vara/Tjanst 1/Krav1</v>
      </c>
      <c r="S127" s="206" t="str">
        <f t="shared" ca="1" si="17"/>
        <v>Delområde 1/Vara/Tjanst 1/Krav1</v>
      </c>
      <c r="T127" s="206" t="str">
        <f t="shared" ca="1" si="17"/>
        <v>Delområde 1/Vara/Tjanst 1/Krav1</v>
      </c>
      <c r="U127" s="206" t="str">
        <f t="shared" ca="1" si="17"/>
        <v>Delområde 1/Vara/Tjanst 1/Krav1</v>
      </c>
      <c r="V127" s="206" t="str">
        <f t="shared" ca="1" si="17"/>
        <v>Delområde 1/Vara/Tjanst 1/Krav1</v>
      </c>
      <c r="W127" s="206" t="str">
        <f t="shared" ca="1" si="17"/>
        <v>Delområde 1/Vara/Tjanst 1/Krav1</v>
      </c>
      <c r="X127" s="206" t="str">
        <f t="shared" ca="1" si="17"/>
        <v>Delområde 1/Vara/Tjanst 1/Krav1</v>
      </c>
      <c r="Y127" s="135" t="str">
        <f t="shared" ref="Y127" ca="1" si="18">IFERROR(RIGHT(INDIRECT("C"&amp;Y125),LEN(INDIRECT("C"&amp;Y125))-6),"")</f>
        <v/>
      </c>
    </row>
    <row r="128" spans="3:30" x14ac:dyDescent="0.2">
      <c r="C128" s="4" t="e">
        <f>IF('1 Spec. - 1. Lägsta pris'!#REF!="","",'1 Spec. - 1. Lägsta pris'!#REF!)</f>
        <v>#REF!</v>
      </c>
      <c r="E128" s="206" t="str">
        <f t="shared" ref="E128:T135" ca="1" si="19">IFERROR(INDEX($E115:$AC115,MATCH(E$124,$E$113:$AC$113,0)),"")</f>
        <v>Delområde 1/Vara/Tjanst 1/Krav2</v>
      </c>
      <c r="F128" s="206" t="str">
        <f t="shared" ca="1" si="19"/>
        <v>Delområde 1/Vara/Tjanst 1/Krav2</v>
      </c>
      <c r="G128" s="206" t="str">
        <f t="shared" ca="1" si="19"/>
        <v>Delområde 1/Vara/Tjanst 1/Krav2</v>
      </c>
      <c r="H128" s="206" t="str">
        <f t="shared" ca="1" si="19"/>
        <v>Delområde 1/Vara/Tjanst 1/Krav2</v>
      </c>
      <c r="I128" s="206" t="str">
        <f t="shared" ca="1" si="19"/>
        <v>Delområde 1/Vara/Tjanst 1/Krav2</v>
      </c>
      <c r="J128" s="206" t="str">
        <f t="shared" ca="1" si="19"/>
        <v>Delområde 1/Vara/Tjanst 1/Krav2</v>
      </c>
      <c r="K128" s="206" t="str">
        <f t="shared" ca="1" si="19"/>
        <v>Delområde 1/Vara/Tjanst 1/Krav2</v>
      </c>
      <c r="L128" s="206" t="str">
        <f t="shared" ca="1" si="19"/>
        <v>Delområde 1/Vara/Tjanst 1/Krav2</v>
      </c>
      <c r="M128" s="206" t="str">
        <f t="shared" ca="1" si="19"/>
        <v>Delområde 1/Vara/Tjanst 1/Krav2</v>
      </c>
      <c r="N128" s="206" t="str">
        <f t="shared" ca="1" si="19"/>
        <v>Delområde 1/Vara/Tjanst 1/Krav2</v>
      </c>
      <c r="O128" s="206" t="str">
        <f t="shared" ca="1" si="19"/>
        <v>Delområde 1/Vara/Tjanst 1/Krav2</v>
      </c>
      <c r="P128" s="206" t="str">
        <f t="shared" ca="1" si="19"/>
        <v/>
      </c>
      <c r="Q128" s="206" t="str">
        <f t="shared" ca="1" si="19"/>
        <v/>
      </c>
      <c r="R128" s="206" t="str">
        <f t="shared" ca="1" si="19"/>
        <v>Delområde 1/Vara/Tjanst 1/Krav2</v>
      </c>
      <c r="S128" s="206" t="str">
        <f t="shared" ca="1" si="19"/>
        <v>Delområde 1/Vara/Tjanst 1/Krav2</v>
      </c>
      <c r="T128" s="206" t="str">
        <f t="shared" ca="1" si="19"/>
        <v>Delområde 1/Vara/Tjanst 1/Krav2</v>
      </c>
      <c r="U128" s="206" t="str">
        <f t="shared" ca="1" si="17"/>
        <v>Delområde 1/Vara/Tjanst 1/Krav2</v>
      </c>
      <c r="V128" s="206" t="str">
        <f t="shared" ca="1" si="17"/>
        <v>Delområde 1/Vara/Tjanst 1/Krav2</v>
      </c>
      <c r="W128" s="206" t="str">
        <f t="shared" ca="1" si="17"/>
        <v>Delområde 1/Vara/Tjanst 1/Krav2</v>
      </c>
      <c r="X128" s="206" t="str">
        <f t="shared" ca="1" si="17"/>
        <v>Delområde 1/Vara/Tjanst 1/Krav2</v>
      </c>
    </row>
    <row r="129" spans="3:24" x14ac:dyDescent="0.2">
      <c r="C129" s="4" t="e">
        <f>IF('1 Spec. - 1. Lägsta pris'!#REF!="","",'1 Spec. - 1. Lägsta pris'!#REF!)</f>
        <v>#REF!</v>
      </c>
      <c r="E129" s="206" t="str">
        <f t="shared" ca="1" si="19"/>
        <v>Delområde 1/Vara/Tjanst 1/Krav3</v>
      </c>
      <c r="F129" s="206" t="str">
        <f t="shared" ca="1" si="17"/>
        <v>Delområde 1/Vara/Tjanst 1/Krav3</v>
      </c>
      <c r="G129" s="206" t="str">
        <f t="shared" ca="1" si="17"/>
        <v>Delområde 1/Vara/Tjanst 1/Krav3</v>
      </c>
      <c r="H129" s="206" t="str">
        <f t="shared" ca="1" si="17"/>
        <v>Delområde 1/Vara/Tjanst 1/Krav3</v>
      </c>
      <c r="I129" s="206" t="str">
        <f t="shared" ca="1" si="17"/>
        <v>Delområde 1/Vara/Tjanst 1/Krav3</v>
      </c>
      <c r="J129" s="206" t="str">
        <f t="shared" ca="1" si="17"/>
        <v>Delområde 1/Vara/Tjanst 1/Krav3</v>
      </c>
      <c r="K129" s="206" t="str">
        <f t="shared" ca="1" si="17"/>
        <v>Delområde 1/Vara/Tjanst 1/Krav3</v>
      </c>
      <c r="L129" s="206" t="str">
        <f t="shared" ca="1" si="17"/>
        <v>Delområde 1/Vara/Tjanst 1/Krav3</v>
      </c>
      <c r="M129" s="206" t="str">
        <f t="shared" ca="1" si="17"/>
        <v>Delområde 1/Vara/Tjanst 1/Krav3</v>
      </c>
      <c r="N129" s="206" t="str">
        <f t="shared" ca="1" si="17"/>
        <v>Delområde 1/Vara/Tjanst 1/Krav3</v>
      </c>
      <c r="O129" s="206" t="str">
        <f t="shared" ca="1" si="17"/>
        <v>Delområde 1/Vara/Tjanst 1/Krav3</v>
      </c>
      <c r="P129" s="206" t="str">
        <f t="shared" ca="1" si="17"/>
        <v/>
      </c>
      <c r="Q129" s="206" t="str">
        <f t="shared" ca="1" si="17"/>
        <v/>
      </c>
      <c r="R129" s="206" t="str">
        <f t="shared" ca="1" si="17"/>
        <v>Delområde 1/Vara/Tjanst 1/Krav3</v>
      </c>
      <c r="S129" s="206" t="str">
        <f t="shared" ca="1" si="17"/>
        <v>Delområde 1/Vara/Tjanst 1/Krav3</v>
      </c>
      <c r="T129" s="206" t="str">
        <f t="shared" ca="1" si="17"/>
        <v>Delområde 1/Vara/Tjanst 1/Krav3</v>
      </c>
      <c r="U129" s="206" t="str">
        <f t="shared" ca="1" si="17"/>
        <v>Delområde 1/Vara/Tjanst 1/Krav3</v>
      </c>
      <c r="V129" s="206" t="str">
        <f t="shared" ca="1" si="17"/>
        <v>Delområde 1/Vara/Tjanst 1/Krav3</v>
      </c>
      <c r="W129" s="206" t="str">
        <f t="shared" ca="1" si="17"/>
        <v>Delområde 1/Vara/Tjanst 1/Krav3</v>
      </c>
      <c r="X129" s="206" t="str">
        <f t="shared" ca="1" si="17"/>
        <v>Delområde 1/Vara/Tjanst 1/Krav3</v>
      </c>
    </row>
    <row r="130" spans="3:24" x14ac:dyDescent="0.2">
      <c r="C130" s="4" t="e">
        <f>IF('1 Spec. - 1. Lägsta pris'!#REF!="","",'1 Spec. - 1. Lägsta pris'!#REF!)</f>
        <v>#REF!</v>
      </c>
      <c r="E130" s="206" t="str">
        <f t="shared" ca="1" si="19"/>
        <v>Delområde 1/Vara/Tjanst 1/Krav4</v>
      </c>
      <c r="F130" s="206" t="str">
        <f t="shared" ca="1" si="17"/>
        <v>Delområde 1/Vara/Tjanst 1/Krav4</v>
      </c>
      <c r="G130" s="206" t="str">
        <f t="shared" ca="1" si="17"/>
        <v>Delområde 1/Vara/Tjanst 1/Krav4</v>
      </c>
      <c r="H130" s="206" t="str">
        <f t="shared" ca="1" si="17"/>
        <v>Delområde 1/Vara/Tjanst 1/Krav4</v>
      </c>
      <c r="I130" s="206" t="str">
        <f t="shared" ca="1" si="17"/>
        <v>Delområde 1/Vara/Tjanst 1/Krav4</v>
      </c>
      <c r="J130" s="206" t="str">
        <f t="shared" ca="1" si="17"/>
        <v>Delområde 1/Vara/Tjanst 1/Krav4</v>
      </c>
      <c r="K130" s="206" t="s">
        <v>13</v>
      </c>
      <c r="L130" s="206" t="str">
        <f t="shared" ca="1" si="17"/>
        <v>Delområde 1/Vara/Tjanst 1/Krav4</v>
      </c>
      <c r="M130" s="206" t="str">
        <f t="shared" ca="1" si="17"/>
        <v>Delområde 1/Vara/Tjanst 1/Krav4</v>
      </c>
      <c r="N130" s="206" t="str">
        <f t="shared" ca="1" si="17"/>
        <v>Delområde 1/Vara/Tjanst 1/Krav4</v>
      </c>
      <c r="O130" s="206" t="str">
        <f t="shared" ca="1" si="17"/>
        <v>Delområde 1/Vara/Tjanst 1/Krav4</v>
      </c>
      <c r="P130" s="206" t="str">
        <f t="shared" ca="1" si="17"/>
        <v/>
      </c>
      <c r="Q130" s="206" t="str">
        <f t="shared" ca="1" si="17"/>
        <v/>
      </c>
      <c r="R130" s="206" t="str">
        <f t="shared" ca="1" si="17"/>
        <v>Delområde 1/Vara/Tjanst 1/Krav4</v>
      </c>
      <c r="S130" s="206" t="str">
        <f t="shared" ca="1" si="17"/>
        <v>Delområde 1/Vara/Tjanst 1/Krav4</v>
      </c>
      <c r="T130" s="206" t="str">
        <f t="shared" ca="1" si="17"/>
        <v>Delområde 1/Vara/Tjanst 1/Krav4</v>
      </c>
      <c r="U130" s="206" t="str">
        <f t="shared" ca="1" si="17"/>
        <v>Delområde 1/Vara/Tjanst 1/Krav4</v>
      </c>
      <c r="V130" s="206" t="str">
        <f t="shared" ca="1" si="17"/>
        <v>Delområde 1/Vara/Tjanst 1/Krav4</v>
      </c>
      <c r="W130" s="206" t="str">
        <f t="shared" ca="1" si="17"/>
        <v>Delområde 1/Vara/Tjanst 1/Krav4</v>
      </c>
      <c r="X130" s="206" t="str">
        <f t="shared" ca="1" si="17"/>
        <v>Delområde 1/Vara/Tjanst 1/Krav4</v>
      </c>
    </row>
    <row r="131" spans="3:24" x14ac:dyDescent="0.2">
      <c r="C131" s="4" t="e">
        <f>IF('1 Spec. - 1. Lägsta pris'!#REF!="","",'1 Spec. - 1. Lägsta pris'!#REF!)</f>
        <v>#REF!</v>
      </c>
      <c r="E131" s="206" t="str">
        <f t="shared" ca="1" si="19"/>
        <v>Delområde 1/Vara/Tjanst 1/Krav5</v>
      </c>
      <c r="F131" s="206" t="str">
        <f t="shared" ca="1" si="17"/>
        <v>Delområde 1/Vara/Tjanst 1/Krav5</v>
      </c>
      <c r="G131" s="206" t="str">
        <f t="shared" ca="1" si="17"/>
        <v>Delområde 1/Vara/Tjanst 1/Krav5</v>
      </c>
      <c r="H131" s="206" t="str">
        <f t="shared" ca="1" si="17"/>
        <v>Delområde 1/Vara/Tjanst 1/Krav5</v>
      </c>
      <c r="I131" s="206" t="str">
        <f t="shared" ca="1" si="17"/>
        <v>Delområde 1/Vara/Tjanst 1/Krav5</v>
      </c>
      <c r="J131" s="206" t="str">
        <f t="shared" ca="1" si="17"/>
        <v>Delområde 1/Vara/Tjanst 1/Krav5</v>
      </c>
      <c r="K131" s="206" t="str">
        <f t="shared" ca="1" si="17"/>
        <v>Delområde 1/Vara/Tjanst 1/Krav5</v>
      </c>
      <c r="L131" s="206" t="str">
        <f t="shared" ca="1" si="17"/>
        <v>Delområde 1/Vara/Tjanst 1/Krav5</v>
      </c>
      <c r="M131" s="206" t="str">
        <f t="shared" ca="1" si="17"/>
        <v>Delområde 1/Vara/Tjanst 1/Krav5</v>
      </c>
      <c r="N131" s="206" t="str">
        <f t="shared" ca="1" si="17"/>
        <v>Delområde 1/Vara/Tjanst 1/Krav5</v>
      </c>
      <c r="O131" s="206" t="str">
        <f t="shared" ca="1" si="17"/>
        <v>Delområde 1/Vara/Tjanst 1/Krav5</v>
      </c>
      <c r="P131" s="206" t="str">
        <f t="shared" ca="1" si="17"/>
        <v/>
      </c>
      <c r="Q131" s="206" t="str">
        <f t="shared" ca="1" si="17"/>
        <v/>
      </c>
      <c r="R131" s="206" t="str">
        <f t="shared" ca="1" si="17"/>
        <v>Delområde 1/Vara/Tjanst 1/Krav5</v>
      </c>
      <c r="S131" s="206" t="str">
        <f t="shared" ca="1" si="17"/>
        <v>Delområde 1/Vara/Tjanst 1/Krav5</v>
      </c>
      <c r="T131" s="206" t="str">
        <f t="shared" ca="1" si="17"/>
        <v>Delområde 1/Vara/Tjanst 1/Krav5</v>
      </c>
      <c r="U131" s="206" t="str">
        <f t="shared" ca="1" si="17"/>
        <v>Delområde 1/Vara/Tjanst 1/Krav5</v>
      </c>
      <c r="V131" s="206" t="str">
        <f t="shared" ca="1" si="17"/>
        <v>Delområde 1/Vara/Tjanst 1/Krav5</v>
      </c>
      <c r="W131" s="206" t="str">
        <f t="shared" ca="1" si="17"/>
        <v>Delområde 1/Vara/Tjanst 1/Krav5</v>
      </c>
      <c r="X131" s="206" t="str">
        <f t="shared" ca="1" si="17"/>
        <v>Delområde 1/Vara/Tjanst 1/Krav5</v>
      </c>
    </row>
    <row r="132" spans="3:24" x14ac:dyDescent="0.2">
      <c r="C132" s="4" t="e">
        <f>IF('1 Spec. - 1. Lägsta pris'!#REF!="","",'1 Spec. - 1. Lägsta pris'!#REF!)</f>
        <v>#REF!</v>
      </c>
      <c r="E132" s="206" t="str">
        <f t="shared" ca="1" si="19"/>
        <v>Delområde 1/Vara/Tjanst 1/Krav6</v>
      </c>
      <c r="F132" s="206" t="str">
        <f t="shared" ca="1" si="17"/>
        <v>Delområde 1/Vara/Tjanst 1/Krav6</v>
      </c>
      <c r="G132" s="206" t="str">
        <f t="shared" ca="1" si="17"/>
        <v>Delområde 1/Vara/Tjanst 1/Krav6</v>
      </c>
      <c r="H132" s="206" t="str">
        <f t="shared" ca="1" si="17"/>
        <v>Delområde 1/Vara/Tjanst 1/Krav6</v>
      </c>
      <c r="I132" s="206" t="str">
        <f t="shared" ca="1" si="17"/>
        <v>Delområde 1/Vara/Tjanst 1/Krav6</v>
      </c>
      <c r="J132" s="206" t="str">
        <f t="shared" ca="1" si="17"/>
        <v>Delområde 1/Vara/Tjanst 1/Krav6</v>
      </c>
      <c r="K132" s="206" t="str">
        <f t="shared" ca="1" si="17"/>
        <v>Delområde 1/Vara/Tjanst 1/Krav6</v>
      </c>
      <c r="L132" s="206" t="str">
        <f t="shared" ca="1" si="17"/>
        <v>Delområde 1/Vara/Tjanst 1/Krav6</v>
      </c>
      <c r="M132" s="206" t="str">
        <f t="shared" ca="1" si="17"/>
        <v>Delområde 1/Vara/Tjanst 1/Krav6</v>
      </c>
      <c r="N132" s="206" t="str">
        <f t="shared" ca="1" si="17"/>
        <v>Delområde 1/Vara/Tjanst 1/Krav6</v>
      </c>
      <c r="O132" s="206" t="str">
        <f t="shared" ca="1" si="17"/>
        <v>Delområde 1/Vara/Tjanst 1/Krav6</v>
      </c>
      <c r="P132" s="206" t="str">
        <f t="shared" ca="1" si="17"/>
        <v/>
      </c>
      <c r="Q132" s="206" t="str">
        <f t="shared" ca="1" si="17"/>
        <v/>
      </c>
      <c r="R132" s="206" t="str">
        <f t="shared" ca="1" si="17"/>
        <v>Delområde 1/Vara/Tjanst 1/Krav6</v>
      </c>
      <c r="S132" s="206" t="str">
        <f t="shared" ca="1" si="17"/>
        <v>Delområde 1/Vara/Tjanst 1/Krav6</v>
      </c>
      <c r="T132" s="206" t="str">
        <f t="shared" ca="1" si="17"/>
        <v>Delområde 1/Vara/Tjanst 1/Krav6</v>
      </c>
      <c r="U132" s="206" t="str">
        <f t="shared" ca="1" si="17"/>
        <v>Delområde 1/Vara/Tjanst 1/Krav6</v>
      </c>
      <c r="V132" s="206" t="str">
        <f t="shared" ca="1" si="17"/>
        <v>Delområde 1/Vara/Tjanst 1/Krav6</v>
      </c>
      <c r="W132" s="206" t="str">
        <f t="shared" ca="1" si="17"/>
        <v>Delområde 1/Vara/Tjanst 1/Krav6</v>
      </c>
      <c r="X132" s="206" t="str">
        <f t="shared" ca="1" si="17"/>
        <v>Delområde 1/Vara/Tjanst 1/Krav6</v>
      </c>
    </row>
    <row r="133" spans="3:24" x14ac:dyDescent="0.2">
      <c r="C133" s="4" t="e">
        <f>IF('1 Spec. - 1. Lägsta pris'!#REF!="","",'1 Spec. - 1. Lägsta pris'!#REF!)</f>
        <v>#REF!</v>
      </c>
      <c r="E133" s="206" t="str">
        <f t="shared" ca="1" si="19"/>
        <v>Delområde 1/Vara/Tjanst 1/Krav7</v>
      </c>
      <c r="F133" s="206" t="str">
        <f t="shared" ca="1" si="17"/>
        <v>Delområde 1/Vara/Tjanst 1/Krav7</v>
      </c>
      <c r="G133" s="206" t="str">
        <f t="shared" ca="1" si="17"/>
        <v>Delområde 1/Vara/Tjanst 1/Krav7</v>
      </c>
      <c r="H133" s="206" t="str">
        <f t="shared" ca="1" si="17"/>
        <v>Delområde 1/Vara/Tjanst 1/Krav7</v>
      </c>
      <c r="I133" s="206" t="str">
        <f t="shared" ca="1" si="17"/>
        <v>Delområde 1/Vara/Tjanst 1/Krav7</v>
      </c>
      <c r="J133" s="206" t="str">
        <f t="shared" ca="1" si="17"/>
        <v>Delområde 1/Vara/Tjanst 1/Krav7</v>
      </c>
      <c r="K133" s="206" t="str">
        <f t="shared" ca="1" si="17"/>
        <v>Delområde 1/Vara/Tjanst 1/Krav7</v>
      </c>
      <c r="L133" s="206" t="str">
        <f t="shared" ca="1" si="17"/>
        <v>Delområde 1/Vara/Tjanst 1/Krav7</v>
      </c>
      <c r="M133" s="206" t="str">
        <f t="shared" ca="1" si="17"/>
        <v>Delområde 1/Vara/Tjanst 1/Krav7</v>
      </c>
      <c r="N133" s="206" t="str">
        <f t="shared" ca="1" si="17"/>
        <v>Delområde 1/Vara/Tjanst 1/Krav7</v>
      </c>
      <c r="O133" s="206" t="str">
        <f t="shared" ca="1" si="17"/>
        <v>Delområde 1/Vara/Tjanst 1/Krav7</v>
      </c>
      <c r="P133" s="206" t="str">
        <f t="shared" ca="1" si="17"/>
        <v/>
      </c>
      <c r="Q133" s="206" t="str">
        <f t="shared" ca="1" si="17"/>
        <v/>
      </c>
      <c r="R133" s="206" t="str">
        <f t="shared" ca="1" si="17"/>
        <v>Delområde 1/Vara/Tjanst 1/Krav7</v>
      </c>
      <c r="S133" s="206" t="str">
        <f t="shared" ca="1" si="17"/>
        <v>Delområde 1/Vara/Tjanst 1/Krav7</v>
      </c>
      <c r="T133" s="206" t="str">
        <f t="shared" ca="1" si="17"/>
        <v>Delområde 1/Vara/Tjanst 1/Krav7</v>
      </c>
      <c r="U133" s="206" t="str">
        <f t="shared" ca="1" si="17"/>
        <v>Delområde 1/Vara/Tjanst 1/Krav7</v>
      </c>
      <c r="V133" s="206" t="str">
        <f t="shared" ca="1" si="17"/>
        <v>Delområde 1/Vara/Tjanst 1/Krav7</v>
      </c>
      <c r="W133" s="206" t="str">
        <f t="shared" ca="1" si="17"/>
        <v>Delområde 1/Vara/Tjanst 1/Krav7</v>
      </c>
      <c r="X133" s="206" t="str">
        <f t="shared" ca="1" si="17"/>
        <v>Delområde 1/Vara/Tjanst 1/Krav7</v>
      </c>
    </row>
    <row r="134" spans="3:24" x14ac:dyDescent="0.2">
      <c r="C134" s="4" t="e">
        <f>IF('1 Spec. - 1. Lägsta pris'!#REF!="","",'1 Spec. - 1. Lägsta pris'!#REF!)</f>
        <v>#REF!</v>
      </c>
      <c r="E134" s="206" t="str">
        <f t="shared" ca="1" si="19"/>
        <v>Delområde 1/Vara/Tjanst 1/Krav8</v>
      </c>
      <c r="F134" s="206" t="str">
        <f t="shared" ca="1" si="17"/>
        <v>Delområde 1/Vara/Tjanst 1/Krav8</v>
      </c>
      <c r="G134" s="206" t="str">
        <f t="shared" ca="1" si="17"/>
        <v>Delområde 1/Vara/Tjanst 1/Krav8</v>
      </c>
      <c r="H134" s="206" t="str">
        <f t="shared" ca="1" si="17"/>
        <v>Delområde 1/Vara/Tjanst 1/Krav8</v>
      </c>
      <c r="I134" s="206" t="str">
        <f t="shared" ca="1" si="17"/>
        <v>Delområde 1/Vara/Tjanst 1/Krav8</v>
      </c>
      <c r="J134" s="206" t="str">
        <f t="shared" ca="1" si="17"/>
        <v>Delområde 1/Vara/Tjanst 1/Krav8</v>
      </c>
      <c r="K134" s="206" t="str">
        <f t="shared" ca="1" si="17"/>
        <v>Delområde 1/Vara/Tjanst 1/Krav8</v>
      </c>
      <c r="L134" s="206" t="str">
        <f t="shared" ca="1" si="17"/>
        <v>Delområde 1/Vara/Tjanst 1/Krav8</v>
      </c>
      <c r="M134" s="206" t="str">
        <f t="shared" ca="1" si="17"/>
        <v>Delområde 1/Vara/Tjanst 1/Krav8</v>
      </c>
      <c r="N134" s="206" t="str">
        <f t="shared" ca="1" si="17"/>
        <v>Delområde 1/Vara/Tjanst 1/Krav8</v>
      </c>
      <c r="O134" s="206" t="str">
        <f t="shared" ca="1" si="17"/>
        <v>Delområde 1/Vara/Tjanst 1/Krav8</v>
      </c>
      <c r="P134" s="206" t="str">
        <f t="shared" ca="1" si="17"/>
        <v/>
      </c>
      <c r="Q134" s="206" t="str">
        <f t="shared" ca="1" si="17"/>
        <v/>
      </c>
      <c r="R134" s="206" t="str">
        <f t="shared" ca="1" si="17"/>
        <v>Delområde 1/Vara/Tjanst 1/Krav8</v>
      </c>
      <c r="S134" s="206" t="str">
        <f t="shared" ca="1" si="17"/>
        <v>Delområde 1/Vara/Tjanst 1/Krav8</v>
      </c>
      <c r="T134" s="206" t="str">
        <f t="shared" ca="1" si="17"/>
        <v>Delområde 1/Vara/Tjanst 1/Krav8</v>
      </c>
      <c r="U134" s="206" t="str">
        <f t="shared" ca="1" si="17"/>
        <v>Delområde 1/Vara/Tjanst 1/Krav8</v>
      </c>
      <c r="V134" s="206" t="str">
        <f t="shared" ca="1" si="17"/>
        <v>Delområde 1/Vara/Tjanst 1/Krav8</v>
      </c>
      <c r="W134" s="206" t="str">
        <f t="shared" ca="1" si="17"/>
        <v>Delområde 1/Vara/Tjanst 1/Krav8</v>
      </c>
      <c r="X134" s="206" t="str">
        <f t="shared" ca="1" si="17"/>
        <v>Delområde 1/Vara/Tjanst 1/Krav8</v>
      </c>
    </row>
    <row r="135" spans="3:24" x14ac:dyDescent="0.2">
      <c r="C135" s="4" t="str">
        <f>IF('1 Spec. - 1. Lägsta pris'!C98="","",'1 Spec. - 1. Lägsta pris'!B98&amp;" - "&amp;'1 Spec. - 1. Lägsta pris'!C98)</f>
        <v/>
      </c>
      <c r="E135" s="206" t="str">
        <f t="shared" ca="1" si="19"/>
        <v>Delområde 1/Vara/Tjanst 1/Krav9</v>
      </c>
      <c r="F135" s="206" t="str">
        <f t="shared" ca="1" si="17"/>
        <v>Delområde 1/Vara/Tjanst 1/Krav9</v>
      </c>
      <c r="G135" s="206" t="str">
        <f t="shared" ca="1" si="17"/>
        <v>Delområde 1/Vara/Tjanst 1/Krav9</v>
      </c>
      <c r="H135" s="206" t="str">
        <f t="shared" ca="1" si="17"/>
        <v>Delområde 1/Vara/Tjanst 1/Krav9</v>
      </c>
      <c r="I135" s="206" t="str">
        <f t="shared" ca="1" si="17"/>
        <v>Delområde 1/Vara/Tjanst 1/Krav9</v>
      </c>
      <c r="J135" s="206" t="str">
        <f t="shared" ca="1" si="17"/>
        <v>Delområde 1/Vara/Tjanst 1/Krav9</v>
      </c>
      <c r="K135" s="206" t="str">
        <f t="shared" ca="1" si="17"/>
        <v>Delområde 1/Vara/Tjanst 1/Krav9</v>
      </c>
      <c r="L135" s="206" t="str">
        <f t="shared" ca="1" si="17"/>
        <v>Delområde 1/Vara/Tjanst 1/Krav9</v>
      </c>
      <c r="M135" s="206" t="str">
        <f t="shared" ca="1" si="17"/>
        <v>Delområde 1/Vara/Tjanst 1/Krav9</v>
      </c>
      <c r="N135" s="206" t="str">
        <f t="shared" ca="1" si="17"/>
        <v>Delområde 1/Vara/Tjanst 1/Krav9</v>
      </c>
      <c r="O135" s="206" t="str">
        <f t="shared" ca="1" si="17"/>
        <v>Delområde 1/Vara/Tjanst 1/Krav9</v>
      </c>
      <c r="P135" s="206" t="str">
        <f t="shared" ca="1" si="17"/>
        <v/>
      </c>
      <c r="Q135" s="206" t="str">
        <f t="shared" ca="1" si="17"/>
        <v/>
      </c>
      <c r="R135" s="206" t="str">
        <f t="shared" ca="1" si="17"/>
        <v>Delområde 1/Vara/Tjanst 1/Krav9</v>
      </c>
      <c r="S135" s="206" t="str">
        <f t="shared" ca="1" si="17"/>
        <v>Delområde 1/Vara/Tjanst 1/Krav9</v>
      </c>
      <c r="T135" s="206" t="str">
        <f t="shared" ca="1" si="17"/>
        <v>Delområde 1/Vara/Tjanst 1/Krav9</v>
      </c>
      <c r="U135" s="206" t="str">
        <f t="shared" ca="1" si="17"/>
        <v>Delområde 1/Vara/Tjanst 1/Krav9</v>
      </c>
      <c r="V135" s="206" t="str">
        <f t="shared" ca="1" si="17"/>
        <v>Delområde 1/Vara/Tjanst 1/Krav9</v>
      </c>
      <c r="W135" s="206" t="str">
        <f t="shared" ca="1" si="17"/>
        <v>Delområde 1/Vara/Tjanst 1/Krav9</v>
      </c>
      <c r="X135" s="206" t="str">
        <f t="shared" ca="1" si="17"/>
        <v>Delområde 1/Vara/Tjanst 1/Krav9</v>
      </c>
    </row>
    <row r="136" spans="3:24" x14ac:dyDescent="0.2">
      <c r="E136" s="220"/>
    </row>
    <row r="139" spans="3:24" x14ac:dyDescent="0.2">
      <c r="C139" s="49" t="s">
        <v>588</v>
      </c>
      <c r="D139" s="49" t="s">
        <v>589</v>
      </c>
      <c r="F139" s="49" t="s">
        <v>611</v>
      </c>
      <c r="G139" s="264" t="s">
        <v>610</v>
      </c>
      <c r="H139" s="264">
        <v>1</v>
      </c>
      <c r="I139" s="264">
        <v>2</v>
      </c>
      <c r="J139" s="264">
        <v>3</v>
      </c>
      <c r="K139" s="264">
        <v>4</v>
      </c>
      <c r="L139" s="264">
        <v>5</v>
      </c>
    </row>
    <row r="140" spans="3:24" x14ac:dyDescent="0.2">
      <c r="C140" s="4" t="s">
        <v>612</v>
      </c>
      <c r="D140" s="4" t="str">
        <f t="array" ref="D140">IFERROR(INDEX($C$140:$C$197,SMALL(IF($C$140:$C$197&lt;&gt;"",ROW($C$140:$C$197)-ROW(C$140)+1),ROWS(D140:D$140))),"")</f>
        <v>Välj Vara eller Tjänst</v>
      </c>
      <c r="F140" s="263"/>
      <c r="G140" s="263"/>
      <c r="H140" s="263"/>
      <c r="I140" s="263"/>
      <c r="J140" s="263"/>
      <c r="K140" s="263"/>
      <c r="L140" s="263"/>
    </row>
    <row r="141" spans="3:24" x14ac:dyDescent="0.2">
      <c r="C141" s="4" t="str">
        <f>IF(LEFT('1 Spec. - 1. Lägsta pris'!C48,4)="Vara",'1 Spec. - 1. Lägsta pris'!B48&amp;" - "&amp;'1 Spec. - 1. Lägsta pris'!C48&amp;" - "&amp;'1 Spec. - 1. Lägsta pris'!G48,IF('1 Spec. - 1. Lägsta pris'!C48="Tjänst",'1 Spec. - 1. Lägsta pris'!B48&amp;" - "&amp;'1 Spec. - 1. Lägsta pris'!C48&amp;" - "&amp;'1 Spec. - 1. Lägsta pris'!E48,""))</f>
        <v/>
      </c>
      <c r="D141" s="4" t="str">
        <f t="array" ref="D141">IFERROR(INDEX($C$140:$C$197,SMALL(IF($C$140:$C$197&lt;&gt;"",ROW($C$140:$C$197)-ROW(C$140)+1),ROWS(D$140:D141))),"")</f>
        <v/>
      </c>
      <c r="F141" s="263" t="str">
        <f>'1 Spec. - 1. Lägsta pris'!B137</f>
        <v>Välj Vara eller Tjänst</v>
      </c>
      <c r="G141" s="263">
        <f>IFERROR(FIND("Tjänst",F141),0)</f>
        <v>17</v>
      </c>
      <c r="H141" s="263" t="str">
        <f>IF($G141=0,$L$36,"")</f>
        <v/>
      </c>
      <c r="I141" s="263" t="str">
        <f>IF($G141=0,$L$37,"")</f>
        <v/>
      </c>
      <c r="J141" s="263" t="str">
        <f>IF($G141=0,$L$38,"")</f>
        <v/>
      </c>
      <c r="K141" s="263" t="str">
        <f>IF($G141=0,$L$39,"")</f>
        <v/>
      </c>
      <c r="L141" s="263" t="str">
        <f>IF($G141=0,$L$40,"")</f>
        <v/>
      </c>
    </row>
    <row r="142" spans="3:24" x14ac:dyDescent="0.2">
      <c r="C142" s="4" t="str">
        <f>IF(LEFT('1 Spec. - 1. Lägsta pris'!C49,4)="Vara",'1 Spec. - 1. Lägsta pris'!B49&amp;" - "&amp;'1 Spec. - 1. Lägsta pris'!C49&amp;" - "&amp;'1 Spec. - 1. Lägsta pris'!G49,IF('1 Spec. - 1. Lägsta pris'!C49="Tjänst",'1 Spec. - 1. Lägsta pris'!B49&amp;" - "&amp;'1 Spec. - 1. Lägsta pris'!C49&amp;" - "&amp;'1 Spec. - 1. Lägsta pris'!E49,""))</f>
        <v/>
      </c>
      <c r="D142" s="4" t="str">
        <f t="array" ref="D142">IFERROR(INDEX($C$140:$C$197,SMALL(IF($C$140:$C$197&lt;&gt;"",ROW($C$140:$C$197)-ROW(C$140)+1),ROWS(D$140:D142))),"")</f>
        <v/>
      </c>
      <c r="F142" s="263" t="str">
        <f>'1 Spec. - 1. Lägsta pris'!B138</f>
        <v>Välj Vara eller Tjänst</v>
      </c>
      <c r="G142" s="263">
        <f t="shared" ref="G142:G190" si="20">IFERROR(FIND("Tjänst",F142),0)</f>
        <v>17</v>
      </c>
      <c r="H142" s="263" t="str">
        <f t="shared" ref="H142:H189" si="21">IF($G142=0,$L$36,"")</f>
        <v/>
      </c>
      <c r="I142" s="263" t="str">
        <f t="shared" ref="I142:I189" si="22">IF($G142=0,$L$37,"")</f>
        <v/>
      </c>
      <c r="J142" s="263" t="str">
        <f t="shared" ref="J142:J189" si="23">IF($G142=0,$L$38,"")</f>
        <v/>
      </c>
      <c r="K142" s="263" t="str">
        <f t="shared" ref="K142:K189" si="24">IF($G142=0,$L$39,"")</f>
        <v/>
      </c>
      <c r="L142" s="263" t="str">
        <f t="shared" ref="L142:L189" si="25">IF($G142=0,$L$40,"")</f>
        <v/>
      </c>
    </row>
    <row r="143" spans="3:24" x14ac:dyDescent="0.2">
      <c r="C143" s="4" t="str">
        <f>IF(LEFT('1 Spec. - 1. Lägsta pris'!C50,4)="Vara",'1 Spec. - 1. Lägsta pris'!B50&amp;" - "&amp;'1 Spec. - 1. Lägsta pris'!C50&amp;" - "&amp;'1 Spec. - 1. Lägsta pris'!G50,IF('1 Spec. - 1. Lägsta pris'!C50="Tjänst",'1 Spec. - 1. Lägsta pris'!B50&amp;" - "&amp;'1 Spec. - 1. Lägsta pris'!C50&amp;" - "&amp;'1 Spec. - 1. Lägsta pris'!E50,""))</f>
        <v/>
      </c>
      <c r="D143" s="4" t="str">
        <f t="array" ref="D143">IFERROR(INDEX($C$140:$C$197,SMALL(IF($C$140:$C$197&lt;&gt;"",ROW($C$140:$C$197)-ROW(C$140)+1),ROWS(D$140:D143))),"")</f>
        <v/>
      </c>
      <c r="F143" s="263" t="str">
        <f>'1 Spec. - 1. Lägsta pris'!B139</f>
        <v>Välj Vara eller Tjänst</v>
      </c>
      <c r="G143" s="263">
        <f t="shared" si="20"/>
        <v>17</v>
      </c>
      <c r="H143" s="263" t="str">
        <f t="shared" si="21"/>
        <v/>
      </c>
      <c r="I143" s="263" t="str">
        <f t="shared" si="22"/>
        <v/>
      </c>
      <c r="J143" s="263" t="str">
        <f t="shared" si="23"/>
        <v/>
      </c>
      <c r="K143" s="263" t="str">
        <f t="shared" si="24"/>
        <v/>
      </c>
      <c r="L143" s="263" t="str">
        <f t="shared" si="25"/>
        <v/>
      </c>
    </row>
    <row r="144" spans="3:24" x14ac:dyDescent="0.2">
      <c r="C144" s="4" t="str">
        <f>IF(LEFT('1 Spec. - 1. Lägsta pris'!C51,4)="Vara",'1 Spec. - 1. Lägsta pris'!B51&amp;" - "&amp;'1 Spec. - 1. Lägsta pris'!C51&amp;" - "&amp;'1 Spec. - 1. Lägsta pris'!G51,IF('1 Spec. - 1. Lägsta pris'!C51="Tjänst",'1 Spec. - 1. Lägsta pris'!B51&amp;" - "&amp;'1 Spec. - 1. Lägsta pris'!C51&amp;" - "&amp;'1 Spec. - 1. Lägsta pris'!E51,""))</f>
        <v/>
      </c>
      <c r="D144" s="4" t="str">
        <f t="array" ref="D144">IFERROR(INDEX($C$140:$C$197,SMALL(IF($C$140:$C$197&lt;&gt;"",ROW($C$140:$C$197)-ROW(C$140)+1),ROWS(D$140:D144))),"")</f>
        <v/>
      </c>
      <c r="F144" s="263" t="str">
        <f>'1 Spec. - 1. Lägsta pris'!B140</f>
        <v>Välj Vara eller Tjänst</v>
      </c>
      <c r="G144" s="263">
        <f t="shared" si="20"/>
        <v>17</v>
      </c>
      <c r="H144" s="263" t="str">
        <f t="shared" si="21"/>
        <v/>
      </c>
      <c r="I144" s="263" t="str">
        <f t="shared" si="22"/>
        <v/>
      </c>
      <c r="J144" s="263" t="str">
        <f t="shared" si="23"/>
        <v/>
      </c>
      <c r="K144" s="263" t="str">
        <f t="shared" si="24"/>
        <v/>
      </c>
      <c r="L144" s="263" t="str">
        <f t="shared" si="25"/>
        <v/>
      </c>
    </row>
    <row r="145" spans="3:12" x14ac:dyDescent="0.2">
      <c r="C145" s="4" t="str">
        <f>IF(LEFT('1 Spec. - 1. Lägsta pris'!C52,4)="Vara",'1 Spec. - 1. Lägsta pris'!B52&amp;" - "&amp;'1 Spec. - 1. Lägsta pris'!C52&amp;" - "&amp;'1 Spec. - 1. Lägsta pris'!G52,IF('1 Spec. - 1. Lägsta pris'!C52="Tjänst",'1 Spec. - 1. Lägsta pris'!B52&amp;" - "&amp;'1 Spec. - 1. Lägsta pris'!C52&amp;" - "&amp;'1 Spec. - 1. Lägsta pris'!E52,""))</f>
        <v/>
      </c>
      <c r="D145" s="4" t="str">
        <f t="array" ref="D145">IFERROR(INDEX($C$140:$C$197,SMALL(IF($C$140:$C$197&lt;&gt;"",ROW($C$140:$C$197)-ROW(C$140)+1),ROWS(D$140:D145))),"")</f>
        <v/>
      </c>
      <c r="F145" s="263" t="str">
        <f>'1 Spec. - 1. Lägsta pris'!B141</f>
        <v>Välj Vara eller Tjänst</v>
      </c>
      <c r="G145" s="263">
        <f t="shared" si="20"/>
        <v>17</v>
      </c>
      <c r="H145" s="263" t="str">
        <f t="shared" si="21"/>
        <v/>
      </c>
      <c r="I145" s="263" t="str">
        <f t="shared" si="22"/>
        <v/>
      </c>
      <c r="J145" s="263" t="str">
        <f t="shared" si="23"/>
        <v/>
      </c>
      <c r="K145" s="263" t="str">
        <f t="shared" si="24"/>
        <v/>
      </c>
      <c r="L145" s="263" t="str">
        <f t="shared" si="25"/>
        <v/>
      </c>
    </row>
    <row r="146" spans="3:12" x14ac:dyDescent="0.2">
      <c r="C146" s="4" t="str">
        <f>IF(LEFT('1 Spec. - 1. Lägsta pris'!C53,4)="Vara",'1 Spec. - 1. Lägsta pris'!B53&amp;" - "&amp;'1 Spec. - 1. Lägsta pris'!C53&amp;" - "&amp;'1 Spec. - 1. Lägsta pris'!G53,IF('1 Spec. - 1. Lägsta pris'!C53="Tjänst",'1 Spec. - 1. Lägsta pris'!B53&amp;" - "&amp;'1 Spec. - 1. Lägsta pris'!C53&amp;" - "&amp;'1 Spec. - 1. Lägsta pris'!E53,""))</f>
        <v/>
      </c>
      <c r="D146" s="4" t="str">
        <f t="array" ref="D146">IFERROR(INDEX($C$140:$C$197,SMALL(IF($C$140:$C$197&lt;&gt;"",ROW($C$140:$C$197)-ROW(C$140)+1),ROWS(D$140:D146))),"")</f>
        <v/>
      </c>
      <c r="F146" s="263" t="str">
        <f>'1 Spec. - 1. Lägsta pris'!B142</f>
        <v>Välj Vara eller Tjänst</v>
      </c>
      <c r="G146" s="263">
        <f t="shared" si="20"/>
        <v>17</v>
      </c>
      <c r="H146" s="263" t="str">
        <f t="shared" si="21"/>
        <v/>
      </c>
      <c r="I146" s="263" t="str">
        <f t="shared" si="22"/>
        <v/>
      </c>
      <c r="J146" s="263" t="str">
        <f t="shared" si="23"/>
        <v/>
      </c>
      <c r="K146" s="263" t="str">
        <f t="shared" si="24"/>
        <v/>
      </c>
      <c r="L146" s="263" t="str">
        <f t="shared" si="25"/>
        <v/>
      </c>
    </row>
    <row r="147" spans="3:12" x14ac:dyDescent="0.2">
      <c r="C147" s="4" t="str">
        <f>IF(LEFT('1 Spec. - 1. Lägsta pris'!C54,4)="Vara",'1 Spec. - 1. Lägsta pris'!B54&amp;" - "&amp;'1 Spec. - 1. Lägsta pris'!C54&amp;" - "&amp;'1 Spec. - 1. Lägsta pris'!G54,IF('1 Spec. - 1. Lägsta pris'!C54="Tjänst",'1 Spec. - 1. Lägsta pris'!B54&amp;" - "&amp;'1 Spec. - 1. Lägsta pris'!C54&amp;" - "&amp;'1 Spec. - 1. Lägsta pris'!E54,""))</f>
        <v/>
      </c>
      <c r="D147" s="4" t="str">
        <f t="array" ref="D147">IFERROR(INDEX($C$140:$C$197,SMALL(IF($C$140:$C$197&lt;&gt;"",ROW($C$140:$C$197)-ROW(C$140)+1),ROWS(D$140:D147))),"")</f>
        <v/>
      </c>
      <c r="F147" s="263" t="str">
        <f>'1 Spec. - 1. Lägsta pris'!B143</f>
        <v>Välj Vara eller Tjänst</v>
      </c>
      <c r="G147" s="263">
        <f t="shared" si="20"/>
        <v>17</v>
      </c>
      <c r="H147" s="263" t="str">
        <f t="shared" si="21"/>
        <v/>
      </c>
      <c r="I147" s="263" t="str">
        <f t="shared" si="22"/>
        <v/>
      </c>
      <c r="J147" s="263" t="str">
        <f t="shared" si="23"/>
        <v/>
      </c>
      <c r="K147" s="263" t="str">
        <f t="shared" si="24"/>
        <v/>
      </c>
      <c r="L147" s="263" t="str">
        <f t="shared" si="25"/>
        <v/>
      </c>
    </row>
    <row r="148" spans="3:12" x14ac:dyDescent="0.2">
      <c r="C148" s="4" t="str">
        <f>IF(LEFT('1 Spec. - 1. Lägsta pris'!C55,4)="Vara",'1 Spec. - 1. Lägsta pris'!B55&amp;" - "&amp;'1 Spec. - 1. Lägsta pris'!C55&amp;" - "&amp;'1 Spec. - 1. Lägsta pris'!G55,IF('1 Spec. - 1. Lägsta pris'!C55="Tjänst",'1 Spec. - 1. Lägsta pris'!B55&amp;" - "&amp;'1 Spec. - 1. Lägsta pris'!C55&amp;" - "&amp;'1 Spec. - 1. Lägsta pris'!E55,""))</f>
        <v/>
      </c>
      <c r="D148" s="4" t="str">
        <f t="array" ref="D148">IFERROR(INDEX($C$140:$C$197,SMALL(IF($C$140:$C$197&lt;&gt;"",ROW($C$140:$C$197)-ROW(C$140)+1),ROWS(D$140:D148))),"")</f>
        <v/>
      </c>
      <c r="F148" s="263" t="str">
        <f>'1 Spec. - 1. Lägsta pris'!B144</f>
        <v>Välj Vara eller Tjänst</v>
      </c>
      <c r="G148" s="263">
        <f t="shared" si="20"/>
        <v>17</v>
      </c>
      <c r="H148" s="263" t="str">
        <f t="shared" si="21"/>
        <v/>
      </c>
      <c r="I148" s="263" t="str">
        <f t="shared" si="22"/>
        <v/>
      </c>
      <c r="J148" s="263" t="str">
        <f t="shared" si="23"/>
        <v/>
      </c>
      <c r="K148" s="263" t="str">
        <f t="shared" si="24"/>
        <v/>
      </c>
      <c r="L148" s="263" t="str">
        <f t="shared" si="25"/>
        <v/>
      </c>
    </row>
    <row r="149" spans="3:12" x14ac:dyDescent="0.2">
      <c r="C149" s="4" t="str">
        <f>IF(LEFT('1 Spec. - 1. Lägsta pris'!C56,4)="Vara",'1 Spec. - 1. Lägsta pris'!B56&amp;" - "&amp;'1 Spec. - 1. Lägsta pris'!C56&amp;" - "&amp;'1 Spec. - 1. Lägsta pris'!G56,IF('1 Spec. - 1. Lägsta pris'!C56="Tjänst",'1 Spec. - 1. Lägsta pris'!B56&amp;" - "&amp;'1 Spec. - 1. Lägsta pris'!C56&amp;" - "&amp;'1 Spec. - 1. Lägsta pris'!E56,""))</f>
        <v/>
      </c>
      <c r="D149" s="4" t="str">
        <f t="array" ref="D149">IFERROR(INDEX($C$140:$C$197,SMALL(IF($C$140:$C$197&lt;&gt;"",ROW($C$140:$C$197)-ROW(C$140)+1),ROWS(D$140:D149))),"")</f>
        <v/>
      </c>
      <c r="F149" s="263" t="str">
        <f>'1 Spec. - 1. Lägsta pris'!B145</f>
        <v>Välj Vara eller Tjänst</v>
      </c>
      <c r="G149" s="263">
        <f t="shared" si="20"/>
        <v>17</v>
      </c>
      <c r="H149" s="263" t="str">
        <f t="shared" si="21"/>
        <v/>
      </c>
      <c r="I149" s="263" t="str">
        <f t="shared" si="22"/>
        <v/>
      </c>
      <c r="J149" s="263" t="str">
        <f t="shared" si="23"/>
        <v/>
      </c>
      <c r="K149" s="263" t="str">
        <f t="shared" si="24"/>
        <v/>
      </c>
      <c r="L149" s="263" t="str">
        <f t="shared" si="25"/>
        <v/>
      </c>
    </row>
    <row r="150" spans="3:12" x14ac:dyDescent="0.2">
      <c r="C150" s="4" t="str">
        <f>IF(LEFT('1 Spec. - 1. Lägsta pris'!C57,4)="Vara",'1 Spec. - 1. Lägsta pris'!B57&amp;" - "&amp;'1 Spec. - 1. Lägsta pris'!C57&amp;" - "&amp;'1 Spec. - 1. Lägsta pris'!G57,IF('1 Spec. - 1. Lägsta pris'!C57="Tjänst",'1 Spec. - 1. Lägsta pris'!B57&amp;" - "&amp;'1 Spec. - 1. Lägsta pris'!C57&amp;" - "&amp;'1 Spec. - 1. Lägsta pris'!E57,""))</f>
        <v/>
      </c>
      <c r="D150" s="4" t="str">
        <f t="array" ref="D150">IFERROR(INDEX($C$140:$C$197,SMALL(IF($C$140:$C$197&lt;&gt;"",ROW($C$140:$C$197)-ROW(C$140)+1),ROWS(D$140:D150))),"")</f>
        <v/>
      </c>
      <c r="F150" s="263" t="str">
        <f>'1 Spec. - 1. Lägsta pris'!B146</f>
        <v>Välj Vara eller Tjänst</v>
      </c>
      <c r="G150" s="263">
        <f t="shared" si="20"/>
        <v>17</v>
      </c>
      <c r="H150" s="263" t="str">
        <f t="shared" si="21"/>
        <v/>
      </c>
      <c r="I150" s="263" t="str">
        <f t="shared" si="22"/>
        <v/>
      </c>
      <c r="J150" s="263" t="str">
        <f t="shared" si="23"/>
        <v/>
      </c>
      <c r="K150" s="263" t="str">
        <f t="shared" si="24"/>
        <v/>
      </c>
      <c r="L150" s="263" t="str">
        <f t="shared" si="25"/>
        <v/>
      </c>
    </row>
    <row r="151" spans="3:12" x14ac:dyDescent="0.2">
      <c r="C151" s="4" t="str">
        <f>IF(LEFT('1 Spec. - 1. Lägsta pris'!C58,4)="Vara",'1 Spec. - 1. Lägsta pris'!B58&amp;" - "&amp;'1 Spec. - 1. Lägsta pris'!C58&amp;" - "&amp;'1 Spec. - 1. Lägsta pris'!G58,IF('1 Spec. - 1. Lägsta pris'!C58="Tjänst",'1 Spec. - 1. Lägsta pris'!B58&amp;" - "&amp;'1 Spec. - 1. Lägsta pris'!C58&amp;" - "&amp;'1 Spec. - 1. Lägsta pris'!E58,""))</f>
        <v/>
      </c>
      <c r="D151" s="4" t="str">
        <f t="array" ref="D151">IFERROR(INDEX($C$140:$C$197,SMALL(IF($C$140:$C$197&lt;&gt;"",ROW($C$140:$C$197)-ROW(C$140)+1),ROWS(D$140:D151))),"")</f>
        <v/>
      </c>
      <c r="F151" s="263" t="str">
        <f>'1 Spec. - 1. Lägsta pris'!B147</f>
        <v>Välj Vara eller Tjänst</v>
      </c>
      <c r="G151" s="263">
        <f t="shared" ref="G151:G160" si="26">IFERROR(FIND("Tjänst",F151),0)</f>
        <v>17</v>
      </c>
      <c r="H151" s="263" t="str">
        <f t="shared" si="21"/>
        <v/>
      </c>
      <c r="I151" s="263" t="str">
        <f t="shared" si="22"/>
        <v/>
      </c>
      <c r="J151" s="263" t="str">
        <f t="shared" si="23"/>
        <v/>
      </c>
      <c r="K151" s="263" t="str">
        <f t="shared" si="24"/>
        <v/>
      </c>
      <c r="L151" s="263" t="str">
        <f t="shared" si="25"/>
        <v/>
      </c>
    </row>
    <row r="152" spans="3:12" x14ac:dyDescent="0.2">
      <c r="C152" s="4" t="str">
        <f>IF(LEFT('1 Spec. - 1. Lägsta pris'!C59,4)="Vara",'1 Spec. - 1. Lägsta pris'!B59&amp;" - "&amp;'1 Spec. - 1. Lägsta pris'!C59&amp;" - "&amp;'1 Spec. - 1. Lägsta pris'!G59,IF('1 Spec. - 1. Lägsta pris'!C59="Tjänst",'1 Spec. - 1. Lägsta pris'!B59&amp;" - "&amp;'1 Spec. - 1. Lägsta pris'!C59&amp;" - "&amp;'1 Spec. - 1. Lägsta pris'!E59,""))</f>
        <v/>
      </c>
      <c r="D152" s="4" t="str">
        <f t="array" ref="D152">IFERROR(INDEX($C$140:$C$197,SMALL(IF($C$140:$C$197&lt;&gt;"",ROW($C$140:$C$197)-ROW(C$140)+1),ROWS(D$140:D152))),"")</f>
        <v/>
      </c>
      <c r="F152" s="263" t="str">
        <f>'1 Spec. - 1. Lägsta pris'!B148</f>
        <v>Välj Vara eller Tjänst</v>
      </c>
      <c r="G152" s="263">
        <f t="shared" si="26"/>
        <v>17</v>
      </c>
      <c r="H152" s="263" t="str">
        <f t="shared" si="21"/>
        <v/>
      </c>
      <c r="I152" s="263" t="str">
        <f t="shared" si="22"/>
        <v/>
      </c>
      <c r="J152" s="263" t="str">
        <f t="shared" si="23"/>
        <v/>
      </c>
      <c r="K152" s="263" t="str">
        <f t="shared" si="24"/>
        <v/>
      </c>
      <c r="L152" s="263" t="str">
        <f t="shared" si="25"/>
        <v/>
      </c>
    </row>
    <row r="153" spans="3:12" x14ac:dyDescent="0.2">
      <c r="C153" s="4" t="str">
        <f>IF(LEFT('1 Spec. - 1. Lägsta pris'!C60,4)="Vara",'1 Spec. - 1. Lägsta pris'!B60&amp;" - "&amp;'1 Spec. - 1. Lägsta pris'!C60&amp;" - "&amp;'1 Spec. - 1. Lägsta pris'!G60,IF('1 Spec. - 1. Lägsta pris'!C60="Tjänst",'1 Spec. - 1. Lägsta pris'!B60&amp;" - "&amp;'1 Spec. - 1. Lägsta pris'!C60&amp;" - "&amp;'1 Spec. - 1. Lägsta pris'!E60,""))</f>
        <v/>
      </c>
      <c r="D153" s="4" t="str">
        <f t="array" ref="D153">IFERROR(INDEX($C$140:$C$197,SMALL(IF($C$140:$C$197&lt;&gt;"",ROW($C$140:$C$197)-ROW(C$140)+1),ROWS(D$140:D153))),"")</f>
        <v/>
      </c>
      <c r="F153" s="263" t="str">
        <f>'1 Spec. - 1. Lägsta pris'!B149</f>
        <v>Välj Vara eller Tjänst</v>
      </c>
      <c r="G153" s="263">
        <f t="shared" si="26"/>
        <v>17</v>
      </c>
      <c r="H153" s="263" t="str">
        <f t="shared" si="21"/>
        <v/>
      </c>
      <c r="I153" s="263" t="str">
        <f t="shared" si="22"/>
        <v/>
      </c>
      <c r="J153" s="263" t="str">
        <f t="shared" si="23"/>
        <v/>
      </c>
      <c r="K153" s="263" t="str">
        <f t="shared" si="24"/>
        <v/>
      </c>
      <c r="L153" s="263" t="str">
        <f t="shared" si="25"/>
        <v/>
      </c>
    </row>
    <row r="154" spans="3:12" x14ac:dyDescent="0.2">
      <c r="C154" s="4" t="str">
        <f>IF(LEFT('1 Spec. - 1. Lägsta pris'!C61,4)="Vara",'1 Spec. - 1. Lägsta pris'!B61&amp;" - "&amp;'1 Spec. - 1. Lägsta pris'!C61&amp;" - "&amp;'1 Spec. - 1. Lägsta pris'!G61,IF('1 Spec. - 1. Lägsta pris'!C61="Tjänst",'1 Spec. - 1. Lägsta pris'!B61&amp;" - "&amp;'1 Spec. - 1. Lägsta pris'!C61&amp;" - "&amp;'1 Spec. - 1. Lägsta pris'!E61,""))</f>
        <v/>
      </c>
      <c r="D154" s="4" t="str">
        <f t="array" ref="D154">IFERROR(INDEX($C$140:$C$197,SMALL(IF($C$140:$C$197&lt;&gt;"",ROW($C$140:$C$197)-ROW(C$140)+1),ROWS(D$140:D154))),"")</f>
        <v/>
      </c>
      <c r="F154" s="263" t="str">
        <f>'1 Spec. - 1. Lägsta pris'!B150</f>
        <v>Välj Vara eller Tjänst</v>
      </c>
      <c r="G154" s="263">
        <f t="shared" si="26"/>
        <v>17</v>
      </c>
      <c r="H154" s="263" t="str">
        <f t="shared" si="21"/>
        <v/>
      </c>
      <c r="I154" s="263" t="str">
        <f t="shared" si="22"/>
        <v/>
      </c>
      <c r="J154" s="263" t="str">
        <f t="shared" si="23"/>
        <v/>
      </c>
      <c r="K154" s="263" t="str">
        <f t="shared" si="24"/>
        <v/>
      </c>
      <c r="L154" s="263" t="str">
        <f t="shared" si="25"/>
        <v/>
      </c>
    </row>
    <row r="155" spans="3:12" x14ac:dyDescent="0.2">
      <c r="C155" s="4" t="str">
        <f>IF(LEFT('1 Spec. - 1. Lägsta pris'!C62,4)="Vara",'1 Spec. - 1. Lägsta pris'!B62&amp;" - "&amp;'1 Spec. - 1. Lägsta pris'!C62&amp;" - "&amp;'1 Spec. - 1. Lägsta pris'!G62,IF('1 Spec. - 1. Lägsta pris'!C62="Tjänst",'1 Spec. - 1. Lägsta pris'!B62&amp;" - "&amp;'1 Spec. - 1. Lägsta pris'!C62&amp;" - "&amp;'1 Spec. - 1. Lägsta pris'!E62,""))</f>
        <v/>
      </c>
      <c r="D155" s="4" t="str">
        <f t="array" ref="D155">IFERROR(INDEX($C$140:$C$197,SMALL(IF($C$140:$C$197&lt;&gt;"",ROW($C$140:$C$197)-ROW(C$140)+1),ROWS(D$140:D155))),"")</f>
        <v/>
      </c>
      <c r="F155" s="263" t="str">
        <f>'1 Spec. - 1. Lägsta pris'!B151</f>
        <v>Välj Vara eller Tjänst</v>
      </c>
      <c r="G155" s="263">
        <f t="shared" si="26"/>
        <v>17</v>
      </c>
      <c r="H155" s="263" t="str">
        <f t="shared" si="21"/>
        <v/>
      </c>
      <c r="I155" s="263" t="str">
        <f t="shared" si="22"/>
        <v/>
      </c>
      <c r="J155" s="263" t="str">
        <f t="shared" si="23"/>
        <v/>
      </c>
      <c r="K155" s="263" t="str">
        <f t="shared" si="24"/>
        <v/>
      </c>
      <c r="L155" s="263" t="str">
        <f t="shared" si="25"/>
        <v/>
      </c>
    </row>
    <row r="156" spans="3:12" x14ac:dyDescent="0.2">
      <c r="C156" s="4" t="str">
        <f>IF(LEFT('1 Spec. - 1. Lägsta pris'!C63,4)="Vara",'1 Spec. - 1. Lägsta pris'!B63&amp;" - "&amp;'1 Spec. - 1. Lägsta pris'!C63&amp;" - "&amp;'1 Spec. - 1. Lägsta pris'!G63,IF('1 Spec. - 1. Lägsta pris'!C63="Tjänst",'1 Spec. - 1. Lägsta pris'!B63&amp;" - "&amp;'1 Spec. - 1. Lägsta pris'!C63&amp;" - "&amp;'1 Spec. - 1. Lägsta pris'!E63,""))</f>
        <v/>
      </c>
      <c r="D156" s="4" t="str">
        <f t="array" ref="D156">IFERROR(INDEX($C$140:$C$197,SMALL(IF($C$140:$C$197&lt;&gt;"",ROW($C$140:$C$197)-ROW(C$140)+1),ROWS(D$140:D156))),"")</f>
        <v/>
      </c>
      <c r="F156" s="263" t="str">
        <f>'1 Spec. - 1. Lägsta pris'!B152</f>
        <v>Välj Vara eller Tjänst</v>
      </c>
      <c r="G156" s="263">
        <f t="shared" si="26"/>
        <v>17</v>
      </c>
      <c r="H156" s="263" t="str">
        <f t="shared" si="21"/>
        <v/>
      </c>
      <c r="I156" s="263" t="str">
        <f t="shared" si="22"/>
        <v/>
      </c>
      <c r="J156" s="263" t="str">
        <f t="shared" si="23"/>
        <v/>
      </c>
      <c r="K156" s="263" t="str">
        <f t="shared" si="24"/>
        <v/>
      </c>
      <c r="L156" s="263" t="str">
        <f t="shared" si="25"/>
        <v/>
      </c>
    </row>
    <row r="157" spans="3:12" x14ac:dyDescent="0.2">
      <c r="C157" s="4" t="str">
        <f>IF(LEFT('1 Spec. - 1. Lägsta pris'!C64,4)="Vara",'1 Spec. - 1. Lägsta pris'!B64&amp;" - "&amp;'1 Spec. - 1. Lägsta pris'!C64&amp;" - "&amp;'1 Spec. - 1. Lägsta pris'!G64,IF('1 Spec. - 1. Lägsta pris'!C64="Tjänst",'1 Spec. - 1. Lägsta pris'!B64&amp;" - "&amp;'1 Spec. - 1. Lägsta pris'!C64&amp;" - "&amp;'1 Spec. - 1. Lägsta pris'!E64,""))</f>
        <v/>
      </c>
      <c r="D157" s="4" t="str">
        <f t="array" ref="D157">IFERROR(INDEX($C$140:$C$197,SMALL(IF($C$140:$C$197&lt;&gt;"",ROW($C$140:$C$197)-ROW(C$140)+1),ROWS(D$140:D157))),"")</f>
        <v/>
      </c>
      <c r="F157" s="263" t="str">
        <f>'1 Spec. - 1. Lägsta pris'!B153</f>
        <v>Välj Vara eller Tjänst</v>
      </c>
      <c r="G157" s="263">
        <f t="shared" si="26"/>
        <v>17</v>
      </c>
      <c r="H157" s="263" t="str">
        <f t="shared" si="21"/>
        <v/>
      </c>
      <c r="I157" s="263" t="str">
        <f t="shared" si="22"/>
        <v/>
      </c>
      <c r="J157" s="263" t="str">
        <f t="shared" si="23"/>
        <v/>
      </c>
      <c r="K157" s="263" t="str">
        <f t="shared" si="24"/>
        <v/>
      </c>
      <c r="L157" s="263" t="str">
        <f t="shared" si="25"/>
        <v/>
      </c>
    </row>
    <row r="158" spans="3:12" x14ac:dyDescent="0.2">
      <c r="C158" s="4" t="str">
        <f>IF(LEFT('1 Spec. - 1. Lägsta pris'!C65,4)="Vara",'1 Spec. - 1. Lägsta pris'!B65&amp;" - "&amp;'1 Spec. - 1. Lägsta pris'!C65&amp;" - "&amp;'1 Spec. - 1. Lägsta pris'!G65,IF('1 Spec. - 1. Lägsta pris'!C65="Tjänst",'1 Spec. - 1. Lägsta pris'!B65&amp;" - "&amp;'1 Spec. - 1. Lägsta pris'!C65&amp;" - "&amp;'1 Spec. - 1. Lägsta pris'!E65,""))</f>
        <v/>
      </c>
      <c r="D158" s="4" t="str">
        <f t="array" ref="D158">IFERROR(INDEX($C$140:$C$197,SMALL(IF($C$140:$C$197&lt;&gt;"",ROW($C$140:$C$197)-ROW(C$140)+1),ROWS(D$140:D158))),"")</f>
        <v/>
      </c>
      <c r="F158" s="263" t="str">
        <f>'1 Spec. - 1. Lägsta pris'!B154</f>
        <v>Välj Vara eller Tjänst</v>
      </c>
      <c r="G158" s="263">
        <f t="shared" si="26"/>
        <v>17</v>
      </c>
      <c r="H158" s="263" t="str">
        <f t="shared" si="21"/>
        <v/>
      </c>
      <c r="I158" s="263" t="str">
        <f t="shared" si="22"/>
        <v/>
      </c>
      <c r="J158" s="263" t="str">
        <f t="shared" si="23"/>
        <v/>
      </c>
      <c r="K158" s="263" t="str">
        <f t="shared" si="24"/>
        <v/>
      </c>
      <c r="L158" s="263" t="str">
        <f t="shared" si="25"/>
        <v/>
      </c>
    </row>
    <row r="159" spans="3:12" x14ac:dyDescent="0.2">
      <c r="C159" s="4" t="str">
        <f>IF(LEFT('1 Spec. - 1. Lägsta pris'!C66,4)="Vara",'1 Spec. - 1. Lägsta pris'!B66&amp;" - "&amp;'1 Spec. - 1. Lägsta pris'!C66&amp;" - "&amp;'1 Spec. - 1. Lägsta pris'!G66,IF('1 Spec. - 1. Lägsta pris'!C66="Tjänst",'1 Spec. - 1. Lägsta pris'!B66&amp;" - "&amp;'1 Spec. - 1. Lägsta pris'!C66&amp;" - "&amp;'1 Spec. - 1. Lägsta pris'!E66,""))</f>
        <v/>
      </c>
      <c r="D159" s="4" t="str">
        <f t="array" ref="D159">IFERROR(INDEX($C$140:$C$197,SMALL(IF($C$140:$C$197&lt;&gt;"",ROW($C$140:$C$197)-ROW(C$140)+1),ROWS(D$140:D159))),"")</f>
        <v/>
      </c>
      <c r="F159" s="263" t="str">
        <f>'1 Spec. - 1. Lägsta pris'!B155</f>
        <v>Välj Vara eller Tjänst</v>
      </c>
      <c r="G159" s="263">
        <f t="shared" si="26"/>
        <v>17</v>
      </c>
      <c r="H159" s="263" t="str">
        <f t="shared" si="21"/>
        <v/>
      </c>
      <c r="I159" s="263" t="str">
        <f t="shared" si="22"/>
        <v/>
      </c>
      <c r="J159" s="263" t="str">
        <f t="shared" si="23"/>
        <v/>
      </c>
      <c r="K159" s="263" t="str">
        <f t="shared" si="24"/>
        <v/>
      </c>
      <c r="L159" s="263" t="str">
        <f t="shared" si="25"/>
        <v/>
      </c>
    </row>
    <row r="160" spans="3:12" x14ac:dyDescent="0.2">
      <c r="C160" s="4" t="str">
        <f>IF(LEFT('1 Spec. - 1. Lägsta pris'!C67,4)="Vara",'1 Spec. - 1. Lägsta pris'!B67&amp;" - "&amp;'1 Spec. - 1. Lägsta pris'!C67&amp;" - "&amp;'1 Spec. - 1. Lägsta pris'!G67,IF('1 Spec. - 1. Lägsta pris'!C67="Tjänst",'1 Spec. - 1. Lägsta pris'!B67&amp;" - "&amp;'1 Spec. - 1. Lägsta pris'!C67&amp;" - "&amp;'1 Spec. - 1. Lägsta pris'!E67,""))</f>
        <v/>
      </c>
      <c r="D160" s="4" t="str">
        <f t="array" ref="D160">IFERROR(INDEX($C$140:$C$197,SMALL(IF($C$140:$C$197&lt;&gt;"",ROW($C$140:$C$197)-ROW(C$140)+1),ROWS(D$140:D160))),"")</f>
        <v/>
      </c>
      <c r="F160" s="263" t="str">
        <f>'1 Spec. - 1. Lägsta pris'!B156</f>
        <v>Välj Vara eller Tjänst</v>
      </c>
      <c r="G160" s="263">
        <f t="shared" si="26"/>
        <v>17</v>
      </c>
      <c r="H160" s="263" t="str">
        <f>IF($G160=0,$L$36,"")</f>
        <v/>
      </c>
      <c r="I160" s="263" t="str">
        <f>IF($G160=0,$L$37,"")</f>
        <v/>
      </c>
      <c r="J160" s="263" t="str">
        <f>IF($G160=0,$L$38,"")</f>
        <v/>
      </c>
      <c r="K160" s="263" t="str">
        <f>IF($G160=0,$L$39,"")</f>
        <v/>
      </c>
      <c r="L160" s="263" t="str">
        <f>IF($G160=0,$L$40,"")</f>
        <v/>
      </c>
    </row>
    <row r="161" spans="3:12" x14ac:dyDescent="0.2">
      <c r="C161" s="4" t="str">
        <f>IF(LEFT('1 Spec. - 1. Lägsta pris'!C68,4)="Vara",'1 Spec. - 1. Lägsta pris'!B68&amp;" - "&amp;'1 Spec. - 1. Lägsta pris'!C68&amp;" - "&amp;'1 Spec. - 1. Lägsta pris'!G68,IF('1 Spec. - 1. Lägsta pris'!C68="Tjänst",'1 Spec. - 1. Lägsta pris'!B68&amp;" - "&amp;'1 Spec. - 1. Lägsta pris'!C68&amp;" - "&amp;'1 Spec. - 1. Lägsta pris'!E68,""))</f>
        <v/>
      </c>
      <c r="D161" s="4" t="str">
        <f t="array" ref="D161">IFERROR(INDEX($C$140:$C$197,SMALL(IF($C$140:$C$197&lt;&gt;"",ROW($C$140:$C$197)-ROW(C$140)+1),ROWS(D$140:D161))),"")</f>
        <v/>
      </c>
      <c r="F161" s="263" t="str">
        <f>'1 Spec. - 1. Lägsta pris'!B157</f>
        <v>Välj Vara eller Tjänst</v>
      </c>
      <c r="G161" s="263">
        <f t="shared" si="20"/>
        <v>17</v>
      </c>
      <c r="H161" s="263" t="str">
        <f t="shared" si="21"/>
        <v/>
      </c>
      <c r="I161" s="263" t="str">
        <f t="shared" si="22"/>
        <v/>
      </c>
      <c r="J161" s="263" t="str">
        <f t="shared" si="23"/>
        <v/>
      </c>
      <c r="K161" s="263" t="str">
        <f t="shared" si="24"/>
        <v/>
      </c>
      <c r="L161" s="263" t="str">
        <f t="shared" si="25"/>
        <v/>
      </c>
    </row>
    <row r="162" spans="3:12" x14ac:dyDescent="0.2">
      <c r="C162" s="4" t="str">
        <f>IF(LEFT('1 Spec. - 1. Lägsta pris'!C69,4)="Vara",'1 Spec. - 1. Lägsta pris'!B69&amp;" - "&amp;'1 Spec. - 1. Lägsta pris'!C69&amp;" - "&amp;'1 Spec. - 1. Lägsta pris'!G69,IF('1 Spec. - 1. Lägsta pris'!C69="Tjänst",'1 Spec. - 1. Lägsta pris'!B69&amp;" - "&amp;'1 Spec. - 1. Lägsta pris'!C69&amp;" - "&amp;'1 Spec. - 1. Lägsta pris'!E69,""))</f>
        <v/>
      </c>
      <c r="D162" s="4" t="str">
        <f t="array" ref="D162">IFERROR(INDEX($C$140:$C$197,SMALL(IF($C$140:$C$197&lt;&gt;"",ROW($C$140:$C$197)-ROW(C$140)+1),ROWS(D$140:D162))),"")</f>
        <v/>
      </c>
      <c r="F162" s="263" t="str">
        <f>'1 Spec. - 1. Lägsta pris'!B158</f>
        <v>Välj Vara eller Tjänst</v>
      </c>
      <c r="G162" s="263">
        <f t="shared" si="20"/>
        <v>17</v>
      </c>
      <c r="H162" s="263" t="str">
        <f t="shared" si="21"/>
        <v/>
      </c>
      <c r="I162" s="263" t="str">
        <f t="shared" si="22"/>
        <v/>
      </c>
      <c r="J162" s="263" t="str">
        <f t="shared" si="23"/>
        <v/>
      </c>
      <c r="K162" s="263" t="str">
        <f t="shared" si="24"/>
        <v/>
      </c>
      <c r="L162" s="263" t="str">
        <f t="shared" si="25"/>
        <v/>
      </c>
    </row>
    <row r="163" spans="3:12" x14ac:dyDescent="0.2">
      <c r="C163" s="4" t="str">
        <f>IF(LEFT('1 Spec. - 1. Lägsta pris'!C70,4)="Vara",'1 Spec. - 1. Lägsta pris'!B70&amp;" - "&amp;'1 Spec. - 1. Lägsta pris'!C70&amp;" - "&amp;'1 Spec. - 1. Lägsta pris'!G70,IF('1 Spec. - 1. Lägsta pris'!C70="Tjänst",'1 Spec. - 1. Lägsta pris'!B70&amp;" - "&amp;'1 Spec. - 1. Lägsta pris'!C70&amp;" - "&amp;'1 Spec. - 1. Lägsta pris'!E70,""))</f>
        <v/>
      </c>
      <c r="D163" s="4" t="str">
        <f t="array" ref="D163">IFERROR(INDEX($C$140:$C$197,SMALL(IF($C$140:$C$197&lt;&gt;"",ROW($C$140:$C$197)-ROW(C$140)+1),ROWS(D$140:D163))),"")</f>
        <v/>
      </c>
      <c r="F163" s="263" t="str">
        <f>'1 Spec. - 1. Lägsta pris'!B159</f>
        <v>Välj Vara eller Tjänst</v>
      </c>
      <c r="G163" s="263">
        <f t="shared" ref="G163:G182" si="27">IFERROR(FIND("Tjänst",F163),0)</f>
        <v>17</v>
      </c>
      <c r="H163" s="263" t="str">
        <f t="shared" si="21"/>
        <v/>
      </c>
      <c r="I163" s="263" t="str">
        <f t="shared" si="22"/>
        <v/>
      </c>
      <c r="J163" s="263" t="str">
        <f t="shared" si="23"/>
        <v/>
      </c>
      <c r="K163" s="263" t="str">
        <f t="shared" si="24"/>
        <v/>
      </c>
      <c r="L163" s="263" t="str">
        <f t="shared" si="25"/>
        <v/>
      </c>
    </row>
    <row r="164" spans="3:12" x14ac:dyDescent="0.2">
      <c r="C164" s="4" t="str">
        <f>IF(LEFT('1 Spec. - 1. Lägsta pris'!C71,4)="Vara",'1 Spec. - 1. Lägsta pris'!B71&amp;" - "&amp;'1 Spec. - 1. Lägsta pris'!C71&amp;" - "&amp;'1 Spec. - 1. Lägsta pris'!G71,IF('1 Spec. - 1. Lägsta pris'!C71="Tjänst",'1 Spec. - 1. Lägsta pris'!B71&amp;" - "&amp;'1 Spec. - 1. Lägsta pris'!C71&amp;" - "&amp;'1 Spec. - 1. Lägsta pris'!E71,""))</f>
        <v/>
      </c>
      <c r="D164" s="4" t="str">
        <f t="array" ref="D164">IFERROR(INDEX($C$140:$C$197,SMALL(IF($C$140:$C$197&lt;&gt;"",ROW($C$140:$C$197)-ROW(C$140)+1),ROWS(D$140:D164))),"")</f>
        <v/>
      </c>
      <c r="F164" s="263" t="str">
        <f>'1 Spec. - 1. Lägsta pris'!B160</f>
        <v>Välj Vara eller Tjänst</v>
      </c>
      <c r="G164" s="263">
        <f t="shared" si="27"/>
        <v>17</v>
      </c>
      <c r="H164" s="263" t="str">
        <f t="shared" si="21"/>
        <v/>
      </c>
      <c r="I164" s="263" t="str">
        <f t="shared" si="22"/>
        <v/>
      </c>
      <c r="J164" s="263" t="str">
        <f t="shared" si="23"/>
        <v/>
      </c>
      <c r="K164" s="263" t="str">
        <f t="shared" si="24"/>
        <v/>
      </c>
      <c r="L164" s="263" t="str">
        <f t="shared" si="25"/>
        <v/>
      </c>
    </row>
    <row r="165" spans="3:12" x14ac:dyDescent="0.2">
      <c r="C165" s="4" t="str">
        <f>IF(LEFT('1 Spec. - 1. Lägsta pris'!C72,4)="Vara",'1 Spec. - 1. Lägsta pris'!B72&amp;" - "&amp;'1 Spec. - 1. Lägsta pris'!C72&amp;" - "&amp;'1 Spec. - 1. Lägsta pris'!G72,IF('1 Spec. - 1. Lägsta pris'!C72="Tjänst",'1 Spec. - 1. Lägsta pris'!B72&amp;" - "&amp;'1 Spec. - 1. Lägsta pris'!C72&amp;" - "&amp;'1 Spec. - 1. Lägsta pris'!E72,""))</f>
        <v/>
      </c>
      <c r="D165" s="4" t="str">
        <f t="array" ref="D165">IFERROR(INDEX($C$140:$C$197,SMALL(IF($C$140:$C$197&lt;&gt;"",ROW($C$140:$C$197)-ROW(C$140)+1),ROWS(D$140:D165))),"")</f>
        <v/>
      </c>
      <c r="F165" s="263" t="str">
        <f>'1 Spec. - 1. Lägsta pris'!B161</f>
        <v>Välj Vara eller Tjänst</v>
      </c>
      <c r="G165" s="263">
        <f t="shared" si="27"/>
        <v>17</v>
      </c>
      <c r="H165" s="263" t="str">
        <f t="shared" si="21"/>
        <v/>
      </c>
      <c r="I165" s="263" t="str">
        <f t="shared" si="22"/>
        <v/>
      </c>
      <c r="J165" s="263" t="str">
        <f t="shared" si="23"/>
        <v/>
      </c>
      <c r="K165" s="263" t="str">
        <f t="shared" si="24"/>
        <v/>
      </c>
      <c r="L165" s="263" t="str">
        <f t="shared" si="25"/>
        <v/>
      </c>
    </row>
    <row r="166" spans="3:12" x14ac:dyDescent="0.2">
      <c r="C166" s="4" t="str">
        <f>IF(LEFT('1 Spec. - 1. Lägsta pris'!C73,4)="Vara",'1 Spec. - 1. Lägsta pris'!B73&amp;" - "&amp;'1 Spec. - 1. Lägsta pris'!C73&amp;" - "&amp;'1 Spec. - 1. Lägsta pris'!G73,IF('1 Spec. - 1. Lägsta pris'!C73="Tjänst",'1 Spec. - 1. Lägsta pris'!B73&amp;" - "&amp;'1 Spec. - 1. Lägsta pris'!C73&amp;" - "&amp;'1 Spec. - 1. Lägsta pris'!E73,""))</f>
        <v/>
      </c>
      <c r="D166" s="4" t="str">
        <f t="array" ref="D166">IFERROR(INDEX($C$140:$C$197,SMALL(IF($C$140:$C$197&lt;&gt;"",ROW($C$140:$C$197)-ROW(C$140)+1),ROWS(D$140:D166))),"")</f>
        <v/>
      </c>
      <c r="F166" s="263" t="e">
        <f>'1 Spec. - 1. Lägsta pris'!#REF!</f>
        <v>#REF!</v>
      </c>
      <c r="G166" s="263">
        <f t="shared" si="27"/>
        <v>0</v>
      </c>
      <c r="H166" s="263" t="str">
        <f t="shared" si="21"/>
        <v>Pris (takpris, totalpris, leveranskostnader)</v>
      </c>
      <c r="I166" s="263" t="str">
        <f t="shared" si="22"/>
        <v>Leverans</v>
      </c>
      <c r="J166" s="263" t="str">
        <f t="shared" si="23"/>
        <v>Produktegenskaper</v>
      </c>
      <c r="K166" s="263" t="str">
        <f t="shared" si="24"/>
        <v>Funktion</v>
      </c>
      <c r="L166" s="263" t="str">
        <f t="shared" si="25"/>
        <v>Tjänster (Utplacering, Montering, Installation)</v>
      </c>
    </row>
    <row r="167" spans="3:12" x14ac:dyDescent="0.2">
      <c r="C167" s="4" t="str">
        <f>IF(LEFT('1 Spec. - 1. Lägsta pris'!C74,4)="Vara",'1 Spec. - 1. Lägsta pris'!B74&amp;" - "&amp;'1 Spec. - 1. Lägsta pris'!C74&amp;" - "&amp;'1 Spec. - 1. Lägsta pris'!G74,IF('1 Spec. - 1. Lägsta pris'!C74="Tjänst",'1 Spec. - 1. Lägsta pris'!B74&amp;" - "&amp;'1 Spec. - 1. Lägsta pris'!C74&amp;" - "&amp;'1 Spec. - 1. Lägsta pris'!E74,""))</f>
        <v/>
      </c>
      <c r="D167" s="4" t="str">
        <f t="array" ref="D167">IFERROR(INDEX($C$140:$C$197,SMALL(IF($C$140:$C$197&lt;&gt;"",ROW($C$140:$C$197)-ROW(C$140)+1),ROWS(D$140:D167))),"")</f>
        <v/>
      </c>
      <c r="F167" s="263" t="e">
        <f>'1 Spec. - 1. Lägsta pris'!#REF!</f>
        <v>#REF!</v>
      </c>
      <c r="G167" s="263">
        <f t="shared" si="27"/>
        <v>0</v>
      </c>
      <c r="H167" s="263" t="str">
        <f t="shared" si="21"/>
        <v>Pris (takpris, totalpris, leveranskostnader)</v>
      </c>
      <c r="I167" s="263" t="str">
        <f t="shared" si="22"/>
        <v>Leverans</v>
      </c>
      <c r="J167" s="263" t="str">
        <f t="shared" si="23"/>
        <v>Produktegenskaper</v>
      </c>
      <c r="K167" s="263" t="str">
        <f t="shared" si="24"/>
        <v>Funktion</v>
      </c>
      <c r="L167" s="263" t="str">
        <f t="shared" si="25"/>
        <v>Tjänster (Utplacering, Montering, Installation)</v>
      </c>
    </row>
    <row r="168" spans="3:12" x14ac:dyDescent="0.2">
      <c r="C168" s="4" t="str">
        <f>IF(LEFT('1 Spec. - 1. Lägsta pris'!C75,4)="Vara",'1 Spec. - 1. Lägsta pris'!B75&amp;" - "&amp;'1 Spec. - 1. Lägsta pris'!C75&amp;" - "&amp;'1 Spec. - 1. Lägsta pris'!G75,IF('1 Spec. - 1. Lägsta pris'!C75="Tjänst",'1 Spec. - 1. Lägsta pris'!B75&amp;" - "&amp;'1 Spec. - 1. Lägsta pris'!C75&amp;" - "&amp;'1 Spec. - 1. Lägsta pris'!E75,""))</f>
        <v/>
      </c>
      <c r="D168" s="4" t="str">
        <f t="array" ref="D168">IFERROR(INDEX($C$140:$C$197,SMALL(IF($C$140:$C$197&lt;&gt;"",ROW($C$140:$C$197)-ROW(C$140)+1),ROWS(D$140:D168))),"")</f>
        <v/>
      </c>
      <c r="F168" s="263" t="e">
        <f>'1 Spec. - 1. Lägsta pris'!#REF!</f>
        <v>#REF!</v>
      </c>
      <c r="G168" s="263">
        <f t="shared" si="27"/>
        <v>0</v>
      </c>
      <c r="H168" s="263" t="str">
        <f t="shared" si="21"/>
        <v>Pris (takpris, totalpris, leveranskostnader)</v>
      </c>
      <c r="I168" s="263" t="str">
        <f t="shared" si="22"/>
        <v>Leverans</v>
      </c>
      <c r="J168" s="263" t="str">
        <f t="shared" si="23"/>
        <v>Produktegenskaper</v>
      </c>
      <c r="K168" s="263" t="str">
        <f t="shared" si="24"/>
        <v>Funktion</v>
      </c>
      <c r="L168" s="263" t="str">
        <f t="shared" si="25"/>
        <v>Tjänster (Utplacering, Montering, Installation)</v>
      </c>
    </row>
    <row r="169" spans="3:12" x14ac:dyDescent="0.2">
      <c r="C169" s="4" t="str">
        <f>IF(LEFT('1 Spec. - 1. Lägsta pris'!C76,4)="Vara",'1 Spec. - 1. Lägsta pris'!B76&amp;" - "&amp;'1 Spec. - 1. Lägsta pris'!C76&amp;" - "&amp;'1 Spec. - 1. Lägsta pris'!G76,IF('1 Spec. - 1. Lägsta pris'!C76="Tjänst",'1 Spec. - 1. Lägsta pris'!B76&amp;" - "&amp;'1 Spec. - 1. Lägsta pris'!C76&amp;" - "&amp;'1 Spec. - 1. Lägsta pris'!E76,""))</f>
        <v/>
      </c>
      <c r="D169" s="4" t="str">
        <f t="array" ref="D169">IFERROR(INDEX($C$140:$C$197,SMALL(IF($C$140:$C$197&lt;&gt;"",ROW($C$140:$C$197)-ROW(C$140)+1),ROWS(D$140:D169))),"")</f>
        <v/>
      </c>
      <c r="F169" s="263" t="e">
        <f>'1 Spec. - 1. Lägsta pris'!#REF!</f>
        <v>#REF!</v>
      </c>
      <c r="G169" s="263">
        <f t="shared" si="27"/>
        <v>0</v>
      </c>
      <c r="H169" s="263" t="str">
        <f t="shared" si="21"/>
        <v>Pris (takpris, totalpris, leveranskostnader)</v>
      </c>
      <c r="I169" s="263" t="str">
        <f t="shared" si="22"/>
        <v>Leverans</v>
      </c>
      <c r="J169" s="263" t="str">
        <f t="shared" si="23"/>
        <v>Produktegenskaper</v>
      </c>
      <c r="K169" s="263" t="str">
        <f t="shared" si="24"/>
        <v>Funktion</v>
      </c>
      <c r="L169" s="263" t="str">
        <f t="shared" si="25"/>
        <v>Tjänster (Utplacering, Montering, Installation)</v>
      </c>
    </row>
    <row r="170" spans="3:12" x14ac:dyDescent="0.2">
      <c r="C170" s="4" t="str">
        <f>IF(LEFT('1 Spec. - 1. Lägsta pris'!C77,4)="Vara",'1 Spec. - 1. Lägsta pris'!B77&amp;" - "&amp;'1 Spec. - 1. Lägsta pris'!C77&amp;" - "&amp;'1 Spec. - 1. Lägsta pris'!G77,IF('1 Spec. - 1. Lägsta pris'!C77="Tjänst",'1 Spec. - 1. Lägsta pris'!B77&amp;" - "&amp;'1 Spec. - 1. Lägsta pris'!C77&amp;" - "&amp;'1 Spec. - 1. Lägsta pris'!E77,""))</f>
        <v/>
      </c>
      <c r="D170" s="4" t="str">
        <f t="array" ref="D170">IFERROR(INDEX($C$140:$C$197,SMALL(IF($C$140:$C$197&lt;&gt;"",ROW($C$140:$C$197)-ROW(C$140)+1),ROWS(D$140:D170))),"")</f>
        <v/>
      </c>
      <c r="F170" s="263" t="e">
        <f>'1 Spec. - 1. Lägsta pris'!#REF!</f>
        <v>#REF!</v>
      </c>
      <c r="G170" s="263">
        <f t="shared" si="27"/>
        <v>0</v>
      </c>
      <c r="H170" s="263" t="str">
        <f t="shared" si="21"/>
        <v>Pris (takpris, totalpris, leveranskostnader)</v>
      </c>
      <c r="I170" s="263" t="str">
        <f t="shared" si="22"/>
        <v>Leverans</v>
      </c>
      <c r="J170" s="263" t="str">
        <f t="shared" si="23"/>
        <v>Produktegenskaper</v>
      </c>
      <c r="K170" s="263" t="str">
        <f t="shared" si="24"/>
        <v>Funktion</v>
      </c>
      <c r="L170" s="263" t="str">
        <f t="shared" si="25"/>
        <v>Tjänster (Utplacering, Montering, Installation)</v>
      </c>
    </row>
    <row r="171" spans="3:12" x14ac:dyDescent="0.2">
      <c r="C171" s="4" t="str">
        <f>IF(LEFT('1 Spec. - 1. Lägsta pris'!C78,4)="Vara",'1 Spec. - 1. Lägsta pris'!B78&amp;" - "&amp;'1 Spec. - 1. Lägsta pris'!C78&amp;" - "&amp;'1 Spec. - 1. Lägsta pris'!G78,IF('1 Spec. - 1. Lägsta pris'!C78="Tjänst",'1 Spec. - 1. Lägsta pris'!B78&amp;" - "&amp;'1 Spec. - 1. Lägsta pris'!C78&amp;" - "&amp;'1 Spec. - 1. Lägsta pris'!E78,""))</f>
        <v/>
      </c>
      <c r="D171" s="4" t="str">
        <f t="array" ref="D171">IFERROR(INDEX($C$140:$C$197,SMALL(IF($C$140:$C$197&lt;&gt;"",ROW($C$140:$C$197)-ROW(C$140)+1),ROWS(D$140:D171))),"")</f>
        <v/>
      </c>
      <c r="F171" s="263" t="e">
        <f>'1 Spec. - 1. Lägsta pris'!#REF!</f>
        <v>#REF!</v>
      </c>
      <c r="G171" s="263">
        <f t="shared" si="27"/>
        <v>0</v>
      </c>
      <c r="H171" s="263" t="str">
        <f t="shared" si="21"/>
        <v>Pris (takpris, totalpris, leveranskostnader)</v>
      </c>
      <c r="I171" s="263" t="str">
        <f t="shared" si="22"/>
        <v>Leverans</v>
      </c>
      <c r="J171" s="263" t="str">
        <f t="shared" si="23"/>
        <v>Produktegenskaper</v>
      </c>
      <c r="K171" s="263" t="str">
        <f t="shared" si="24"/>
        <v>Funktion</v>
      </c>
      <c r="L171" s="263" t="str">
        <f t="shared" si="25"/>
        <v>Tjänster (Utplacering, Montering, Installation)</v>
      </c>
    </row>
    <row r="172" spans="3:12" x14ac:dyDescent="0.2">
      <c r="C172" s="4" t="str">
        <f>IF(LEFT('1 Spec. - 1. Lägsta pris'!C79,4)="Vara",'1 Spec. - 1. Lägsta pris'!B79&amp;" - "&amp;'1 Spec. - 1. Lägsta pris'!C79&amp;" - "&amp;'1 Spec. - 1. Lägsta pris'!G79,IF('1 Spec. - 1. Lägsta pris'!C79="Tjänst",'1 Spec. - 1. Lägsta pris'!B79&amp;" - "&amp;'1 Spec. - 1. Lägsta pris'!C79&amp;" - "&amp;'1 Spec. - 1. Lägsta pris'!E79,""))</f>
        <v/>
      </c>
      <c r="D172" s="4" t="str">
        <f t="array" ref="D172">IFERROR(INDEX($C$140:$C$197,SMALL(IF($C$140:$C$197&lt;&gt;"",ROW($C$140:$C$197)-ROW(C$140)+1),ROWS(D$140:D172))),"")</f>
        <v/>
      </c>
      <c r="F172" s="263" t="e">
        <f>'1 Spec. - 1. Lägsta pris'!#REF!</f>
        <v>#REF!</v>
      </c>
      <c r="G172" s="263">
        <f t="shared" si="27"/>
        <v>0</v>
      </c>
      <c r="H172" s="263" t="str">
        <f t="shared" si="21"/>
        <v>Pris (takpris, totalpris, leveranskostnader)</v>
      </c>
      <c r="I172" s="263" t="str">
        <f t="shared" si="22"/>
        <v>Leverans</v>
      </c>
      <c r="J172" s="263" t="str">
        <f t="shared" si="23"/>
        <v>Produktegenskaper</v>
      </c>
      <c r="K172" s="263" t="str">
        <f t="shared" si="24"/>
        <v>Funktion</v>
      </c>
      <c r="L172" s="263" t="str">
        <f t="shared" si="25"/>
        <v>Tjänster (Utplacering, Montering, Installation)</v>
      </c>
    </row>
    <row r="173" spans="3:12" x14ac:dyDescent="0.2">
      <c r="C173" s="4" t="str">
        <f>IF(LEFT('1 Spec. - 1. Lägsta pris'!C80,4)="Vara",'1 Spec. - 1. Lägsta pris'!B80&amp;" - "&amp;'1 Spec. - 1. Lägsta pris'!C80&amp;" - "&amp;'1 Spec. - 1. Lägsta pris'!G80,IF('1 Spec. - 1. Lägsta pris'!C80="Tjänst",'1 Spec. - 1. Lägsta pris'!B80&amp;" - "&amp;'1 Spec. - 1. Lägsta pris'!C80&amp;" - "&amp;'1 Spec. - 1. Lägsta pris'!E80,""))</f>
        <v/>
      </c>
      <c r="D173" s="4" t="str">
        <f t="array" ref="D173">IFERROR(INDEX($C$140:$C$197,SMALL(IF($C$140:$C$197&lt;&gt;"",ROW($C$140:$C$197)-ROW(C$140)+1),ROWS(D$140:D173))),"")</f>
        <v/>
      </c>
      <c r="F173" s="263" t="e">
        <f>'1 Spec. - 1. Lägsta pris'!#REF!</f>
        <v>#REF!</v>
      </c>
      <c r="G173" s="263">
        <f t="shared" si="27"/>
        <v>0</v>
      </c>
      <c r="H173" s="263" t="str">
        <f t="shared" si="21"/>
        <v>Pris (takpris, totalpris, leveranskostnader)</v>
      </c>
      <c r="I173" s="263" t="str">
        <f t="shared" si="22"/>
        <v>Leverans</v>
      </c>
      <c r="J173" s="263" t="str">
        <f t="shared" si="23"/>
        <v>Produktegenskaper</v>
      </c>
      <c r="K173" s="263" t="str">
        <f t="shared" si="24"/>
        <v>Funktion</v>
      </c>
      <c r="L173" s="263" t="str">
        <f t="shared" si="25"/>
        <v>Tjänster (Utplacering, Montering, Installation)</v>
      </c>
    </row>
    <row r="174" spans="3:12" x14ac:dyDescent="0.2">
      <c r="C174" s="4" t="str">
        <f>IF(LEFT('1 Spec. - 1. Lägsta pris'!C81,4)="Vara",'1 Spec. - 1. Lägsta pris'!B81&amp;" - "&amp;'1 Spec. - 1. Lägsta pris'!C81&amp;" - "&amp;'1 Spec. - 1. Lägsta pris'!G81,IF('1 Spec. - 1. Lägsta pris'!C81="Tjänst",'1 Spec. - 1. Lägsta pris'!B81&amp;" - "&amp;'1 Spec. - 1. Lägsta pris'!C81&amp;" - "&amp;'1 Spec. - 1. Lägsta pris'!E81,""))</f>
        <v/>
      </c>
      <c r="D174" s="4" t="str">
        <f t="array" ref="D174">IFERROR(INDEX($C$140:$C$197,SMALL(IF($C$140:$C$197&lt;&gt;"",ROW($C$140:$C$197)-ROW(C$140)+1),ROWS(D$140:D174))),"")</f>
        <v/>
      </c>
      <c r="F174" s="263" t="e">
        <f>'1 Spec. - 1. Lägsta pris'!#REF!</f>
        <v>#REF!</v>
      </c>
      <c r="G174" s="263">
        <f t="shared" si="27"/>
        <v>0</v>
      </c>
      <c r="H174" s="263" t="str">
        <f t="shared" si="21"/>
        <v>Pris (takpris, totalpris, leveranskostnader)</v>
      </c>
      <c r="I174" s="263" t="str">
        <f t="shared" si="22"/>
        <v>Leverans</v>
      </c>
      <c r="J174" s="263" t="str">
        <f t="shared" si="23"/>
        <v>Produktegenskaper</v>
      </c>
      <c r="K174" s="263" t="str">
        <f t="shared" si="24"/>
        <v>Funktion</v>
      </c>
      <c r="L174" s="263" t="str">
        <f t="shared" si="25"/>
        <v>Tjänster (Utplacering, Montering, Installation)</v>
      </c>
    </row>
    <row r="175" spans="3:12" x14ac:dyDescent="0.2">
      <c r="C175" s="4" t="str">
        <f>IF(LEFT('1 Spec. - 1. Lägsta pris'!C82,4)="Vara",'1 Spec. - 1. Lägsta pris'!B82&amp;" - "&amp;'1 Spec. - 1. Lägsta pris'!C82&amp;" - "&amp;'1 Spec. - 1. Lägsta pris'!G82,IF('1 Spec. - 1. Lägsta pris'!C82="Tjänst",'1 Spec. - 1. Lägsta pris'!B82&amp;" - "&amp;'1 Spec. - 1. Lägsta pris'!C82&amp;" - "&amp;'1 Spec. - 1. Lägsta pris'!E82,""))</f>
        <v/>
      </c>
      <c r="D175" s="4" t="str">
        <f t="array" ref="D175">IFERROR(INDEX($C$140:$C$197,SMALL(IF($C$140:$C$197&lt;&gt;"",ROW($C$140:$C$197)-ROW(C$140)+1),ROWS(D$140:D175))),"")</f>
        <v/>
      </c>
      <c r="F175" s="263" t="e">
        <f>'1 Spec. - 1. Lägsta pris'!#REF!</f>
        <v>#REF!</v>
      </c>
      <c r="G175" s="263">
        <f t="shared" si="27"/>
        <v>0</v>
      </c>
      <c r="H175" s="263" t="str">
        <f t="shared" si="21"/>
        <v>Pris (takpris, totalpris, leveranskostnader)</v>
      </c>
      <c r="I175" s="263" t="str">
        <f t="shared" si="22"/>
        <v>Leverans</v>
      </c>
      <c r="J175" s="263" t="str">
        <f t="shared" si="23"/>
        <v>Produktegenskaper</v>
      </c>
      <c r="K175" s="263" t="str">
        <f t="shared" si="24"/>
        <v>Funktion</v>
      </c>
      <c r="L175" s="263" t="str">
        <f t="shared" si="25"/>
        <v>Tjänster (Utplacering, Montering, Installation)</v>
      </c>
    </row>
    <row r="176" spans="3:12" x14ac:dyDescent="0.2">
      <c r="C176" s="4" t="str">
        <f>IF(LEFT('1 Spec. - 1. Lägsta pris'!C83,4)="Vara",'1 Spec. - 1. Lägsta pris'!B83&amp;" - "&amp;'1 Spec. - 1. Lägsta pris'!C83&amp;" - "&amp;'1 Spec. - 1. Lägsta pris'!G83,IF('1 Spec. - 1. Lägsta pris'!C83="Tjänst",'1 Spec. - 1. Lägsta pris'!B83&amp;" - "&amp;'1 Spec. - 1. Lägsta pris'!C83&amp;" - "&amp;'1 Spec. - 1. Lägsta pris'!E83,""))</f>
        <v/>
      </c>
      <c r="D176" s="4" t="str">
        <f t="array" ref="D176">IFERROR(INDEX($C$140:$C$197,SMALL(IF($C$140:$C$197&lt;&gt;"",ROW($C$140:$C$197)-ROW(C$140)+1),ROWS(D$140:D176))),"")</f>
        <v/>
      </c>
      <c r="F176" s="263" t="e">
        <f>'1 Spec. - 1. Lägsta pris'!#REF!</f>
        <v>#REF!</v>
      </c>
      <c r="G176" s="263">
        <f t="shared" si="27"/>
        <v>0</v>
      </c>
      <c r="H176" s="263" t="str">
        <f t="shared" si="21"/>
        <v>Pris (takpris, totalpris, leveranskostnader)</v>
      </c>
      <c r="I176" s="263" t="str">
        <f t="shared" si="22"/>
        <v>Leverans</v>
      </c>
      <c r="J176" s="263" t="str">
        <f t="shared" si="23"/>
        <v>Produktegenskaper</v>
      </c>
      <c r="K176" s="263" t="str">
        <f t="shared" si="24"/>
        <v>Funktion</v>
      </c>
      <c r="L176" s="263" t="str">
        <f t="shared" si="25"/>
        <v>Tjänster (Utplacering, Montering, Installation)</v>
      </c>
    </row>
    <row r="177" spans="3:12" x14ac:dyDescent="0.2">
      <c r="C177" s="4" t="str">
        <f>IF(LEFT('1 Spec. - 1. Lägsta pris'!C84,4)="Vara",'1 Spec. - 1. Lägsta pris'!B84&amp;" - "&amp;'1 Spec. - 1. Lägsta pris'!C84&amp;" - "&amp;'1 Spec. - 1. Lägsta pris'!G84,IF('1 Spec. - 1. Lägsta pris'!C84="Tjänst",'1 Spec. - 1. Lägsta pris'!B84&amp;" - "&amp;'1 Spec. - 1. Lägsta pris'!C84&amp;" - "&amp;'1 Spec. - 1. Lägsta pris'!E84,""))</f>
        <v/>
      </c>
      <c r="D177" s="4" t="str">
        <f t="array" ref="D177">IFERROR(INDEX($C$140:$C$197,SMALL(IF($C$140:$C$197&lt;&gt;"",ROW($C$140:$C$197)-ROW(C$140)+1),ROWS(D$140:D177))),"")</f>
        <v/>
      </c>
      <c r="F177" s="263" t="e">
        <f>'1 Spec. - 1. Lägsta pris'!#REF!</f>
        <v>#REF!</v>
      </c>
      <c r="G177" s="263">
        <f t="shared" si="27"/>
        <v>0</v>
      </c>
      <c r="H177" s="263" t="str">
        <f t="shared" si="21"/>
        <v>Pris (takpris, totalpris, leveranskostnader)</v>
      </c>
      <c r="I177" s="263" t="str">
        <f t="shared" si="22"/>
        <v>Leverans</v>
      </c>
      <c r="J177" s="263" t="str">
        <f t="shared" si="23"/>
        <v>Produktegenskaper</v>
      </c>
      <c r="K177" s="263" t="str">
        <f t="shared" si="24"/>
        <v>Funktion</v>
      </c>
      <c r="L177" s="263" t="str">
        <f t="shared" si="25"/>
        <v>Tjänster (Utplacering, Montering, Installation)</v>
      </c>
    </row>
    <row r="178" spans="3:12" x14ac:dyDescent="0.2">
      <c r="C178" s="4" t="str">
        <f>IF(LEFT('1 Spec. - 1. Lägsta pris'!C85,4)="Vara",'1 Spec. - 1. Lägsta pris'!B85&amp;" - "&amp;'1 Spec. - 1. Lägsta pris'!C85&amp;" - "&amp;'1 Spec. - 1. Lägsta pris'!G85,IF('1 Spec. - 1. Lägsta pris'!C85="Tjänst",'1 Spec. - 1. Lägsta pris'!B85&amp;" - "&amp;'1 Spec. - 1. Lägsta pris'!C85&amp;" - "&amp;'1 Spec. - 1. Lägsta pris'!E85,""))</f>
        <v/>
      </c>
      <c r="D178" s="4" t="str">
        <f t="array" ref="D178">IFERROR(INDEX($C$140:$C$197,SMALL(IF($C$140:$C$197&lt;&gt;"",ROW($C$140:$C$197)-ROW(C$140)+1),ROWS(D$140:D178))),"")</f>
        <v/>
      </c>
      <c r="F178" s="263" t="e">
        <f>'1 Spec. - 1. Lägsta pris'!#REF!</f>
        <v>#REF!</v>
      </c>
      <c r="G178" s="263">
        <f t="shared" si="27"/>
        <v>0</v>
      </c>
      <c r="H178" s="263" t="str">
        <f t="shared" si="21"/>
        <v>Pris (takpris, totalpris, leveranskostnader)</v>
      </c>
      <c r="I178" s="263" t="str">
        <f t="shared" si="22"/>
        <v>Leverans</v>
      </c>
      <c r="J178" s="263" t="str">
        <f t="shared" si="23"/>
        <v>Produktegenskaper</v>
      </c>
      <c r="K178" s="263" t="str">
        <f t="shared" si="24"/>
        <v>Funktion</v>
      </c>
      <c r="L178" s="263" t="str">
        <f t="shared" si="25"/>
        <v>Tjänster (Utplacering, Montering, Installation)</v>
      </c>
    </row>
    <row r="179" spans="3:12" x14ac:dyDescent="0.2">
      <c r="C179" s="4" t="str">
        <f>IF(LEFT('1 Spec. - 1. Lägsta pris'!C86,4)="Vara",'1 Spec. - 1. Lägsta pris'!B86&amp;" - "&amp;'1 Spec. - 1. Lägsta pris'!C86&amp;" - "&amp;'1 Spec. - 1. Lägsta pris'!G86,IF('1 Spec. - 1. Lägsta pris'!C86="Tjänst",'1 Spec. - 1. Lägsta pris'!B86&amp;" - "&amp;'1 Spec. - 1. Lägsta pris'!C86&amp;" - "&amp;'1 Spec. - 1. Lägsta pris'!E86,""))</f>
        <v/>
      </c>
      <c r="D179" s="4" t="str">
        <f t="array" ref="D179">IFERROR(INDEX($C$140:$C$197,SMALL(IF($C$140:$C$197&lt;&gt;"",ROW($C$140:$C$197)-ROW(C$140)+1),ROWS(D$140:D179))),"")</f>
        <v/>
      </c>
      <c r="F179" s="263" t="e">
        <f>'1 Spec. - 1. Lägsta pris'!#REF!</f>
        <v>#REF!</v>
      </c>
      <c r="G179" s="263">
        <f t="shared" si="27"/>
        <v>0</v>
      </c>
      <c r="H179" s="263" t="str">
        <f t="shared" si="21"/>
        <v>Pris (takpris, totalpris, leveranskostnader)</v>
      </c>
      <c r="I179" s="263" t="str">
        <f t="shared" si="22"/>
        <v>Leverans</v>
      </c>
      <c r="J179" s="263" t="str">
        <f t="shared" si="23"/>
        <v>Produktegenskaper</v>
      </c>
      <c r="K179" s="263" t="str">
        <f t="shared" si="24"/>
        <v>Funktion</v>
      </c>
      <c r="L179" s="263" t="str">
        <f t="shared" si="25"/>
        <v>Tjänster (Utplacering, Montering, Installation)</v>
      </c>
    </row>
    <row r="180" spans="3:12" x14ac:dyDescent="0.2">
      <c r="C180" s="4" t="str">
        <f>IF(LEFT('1 Spec. - 1. Lägsta pris'!C87,4)="Vara",'1 Spec. - 1. Lägsta pris'!B87&amp;" - "&amp;'1 Spec. - 1. Lägsta pris'!C87&amp;" - "&amp;'1 Spec. - 1. Lägsta pris'!G87,IF('1 Spec. - 1. Lägsta pris'!C87="Tjänst",'1 Spec. - 1. Lägsta pris'!B87&amp;" - "&amp;'1 Spec. - 1. Lägsta pris'!C87&amp;" - "&amp;'1 Spec. - 1. Lägsta pris'!E87,""))</f>
        <v/>
      </c>
      <c r="D180" s="4" t="str">
        <f t="array" ref="D180">IFERROR(INDEX($C$140:$C$197,SMALL(IF($C$140:$C$197&lt;&gt;"",ROW($C$140:$C$197)-ROW(C$140)+1),ROWS(D$140:D180))),"")</f>
        <v/>
      </c>
      <c r="F180" s="263" t="e">
        <f>'1 Spec. - 1. Lägsta pris'!#REF!</f>
        <v>#REF!</v>
      </c>
      <c r="G180" s="263">
        <f t="shared" si="27"/>
        <v>0</v>
      </c>
      <c r="H180" s="263" t="str">
        <f>IF($G180=0,$L$36,"")</f>
        <v>Pris (takpris, totalpris, leveranskostnader)</v>
      </c>
      <c r="I180" s="263" t="str">
        <f>IF($G180=0,$L$37,"")</f>
        <v>Leverans</v>
      </c>
      <c r="J180" s="263" t="str">
        <f>IF($G180=0,$L$38,"")</f>
        <v>Produktegenskaper</v>
      </c>
      <c r="K180" s="263" t="str">
        <f>IF($G180=0,$L$39,"")</f>
        <v>Funktion</v>
      </c>
      <c r="L180" s="263" t="str">
        <f>IF($G180=0,$L$40,"")</f>
        <v>Tjänster (Utplacering, Montering, Installation)</v>
      </c>
    </row>
    <row r="181" spans="3:12" x14ac:dyDescent="0.2">
      <c r="C181" s="4" t="str">
        <f>IF(LEFT('1 Spec. - 1. Lägsta pris'!C88,4)="Vara",'1 Spec. - 1. Lägsta pris'!B88&amp;" - "&amp;'1 Spec. - 1. Lägsta pris'!C88&amp;" - "&amp;'1 Spec. - 1. Lägsta pris'!G88,IF('1 Spec. - 1. Lägsta pris'!C88="Tjänst",'1 Spec. - 1. Lägsta pris'!B88&amp;" - "&amp;'1 Spec. - 1. Lägsta pris'!C88&amp;" - "&amp;'1 Spec. - 1. Lägsta pris'!E88,""))</f>
        <v/>
      </c>
      <c r="D181" s="4" t="str">
        <f t="array" ref="D181">IFERROR(INDEX($C$140:$C$197,SMALL(IF($C$140:$C$197&lt;&gt;"",ROW($C$140:$C$197)-ROW(C$140)+1),ROWS(D$140:D181))),"")</f>
        <v/>
      </c>
      <c r="F181" s="263" t="e">
        <f>'1 Spec. - 1. Lägsta pris'!#REF!</f>
        <v>#REF!</v>
      </c>
      <c r="G181" s="263">
        <f t="shared" si="27"/>
        <v>0</v>
      </c>
      <c r="H181" s="263" t="str">
        <f t="shared" si="21"/>
        <v>Pris (takpris, totalpris, leveranskostnader)</v>
      </c>
      <c r="I181" s="263" t="str">
        <f t="shared" si="22"/>
        <v>Leverans</v>
      </c>
      <c r="J181" s="263" t="str">
        <f t="shared" si="23"/>
        <v>Produktegenskaper</v>
      </c>
      <c r="K181" s="263" t="str">
        <f t="shared" si="24"/>
        <v>Funktion</v>
      </c>
      <c r="L181" s="263" t="str">
        <f t="shared" si="25"/>
        <v>Tjänster (Utplacering, Montering, Installation)</v>
      </c>
    </row>
    <row r="182" spans="3:12" x14ac:dyDescent="0.2">
      <c r="C182" s="4" t="str">
        <f>IF(LEFT('1 Spec. - 1. Lägsta pris'!C89,4)="Vara",'1 Spec. - 1. Lägsta pris'!B89&amp;" - "&amp;'1 Spec. - 1. Lägsta pris'!C89&amp;" - "&amp;'1 Spec. - 1. Lägsta pris'!G89,IF('1 Spec. - 1. Lägsta pris'!C89="Tjänst",'1 Spec. - 1. Lägsta pris'!B89&amp;" - "&amp;'1 Spec. - 1. Lägsta pris'!C89&amp;" - "&amp;'1 Spec. - 1. Lägsta pris'!E89,""))</f>
        <v/>
      </c>
      <c r="D182" s="4" t="str">
        <f t="array" ref="D182">IFERROR(INDEX($C$140:$C$197,SMALL(IF($C$140:$C$197&lt;&gt;"",ROW($C$140:$C$197)-ROW(C$140)+1),ROWS(D$140:D182))),"")</f>
        <v/>
      </c>
      <c r="F182" s="263" t="e">
        <f>'1 Spec. - 1. Lägsta pris'!#REF!</f>
        <v>#REF!</v>
      </c>
      <c r="G182" s="263">
        <f t="shared" si="27"/>
        <v>0</v>
      </c>
      <c r="H182" s="263" t="str">
        <f t="shared" si="21"/>
        <v>Pris (takpris, totalpris, leveranskostnader)</v>
      </c>
      <c r="I182" s="263" t="str">
        <f t="shared" si="22"/>
        <v>Leverans</v>
      </c>
      <c r="J182" s="263" t="str">
        <f t="shared" si="23"/>
        <v>Produktegenskaper</v>
      </c>
      <c r="K182" s="263" t="str">
        <f t="shared" si="24"/>
        <v>Funktion</v>
      </c>
      <c r="L182" s="263" t="str">
        <f t="shared" si="25"/>
        <v>Tjänster (Utplacering, Montering, Installation)</v>
      </c>
    </row>
    <row r="183" spans="3:12" x14ac:dyDescent="0.2">
      <c r="C183" s="4" t="str">
        <f>IF(LEFT('1 Spec. - 1. Lägsta pris'!C90,4)="Vara",'1 Spec. - 1. Lägsta pris'!B90&amp;" - "&amp;'1 Spec. - 1. Lägsta pris'!C90&amp;" - "&amp;'1 Spec. - 1. Lägsta pris'!G90,IF('1 Spec. - 1. Lägsta pris'!C90="Tjänst",'1 Spec. - 1. Lägsta pris'!B90&amp;" - "&amp;'1 Spec. - 1. Lägsta pris'!C90&amp;" - "&amp;'1 Spec. - 1. Lägsta pris'!E90,""))</f>
        <v/>
      </c>
      <c r="D183" s="4" t="str">
        <f t="array" ref="D183">IFERROR(INDEX($C$140:$C$197,SMALL(IF($C$140:$C$197&lt;&gt;"",ROW($C$140:$C$197)-ROW(C$140)+1),ROWS(D$140:D183))),"")</f>
        <v/>
      </c>
      <c r="F183" s="263" t="e">
        <f>'1 Spec. - 1. Lägsta pris'!#REF!</f>
        <v>#REF!</v>
      </c>
      <c r="G183" s="263">
        <f t="shared" si="20"/>
        <v>0</v>
      </c>
      <c r="H183" s="263" t="str">
        <f t="shared" si="21"/>
        <v>Pris (takpris, totalpris, leveranskostnader)</v>
      </c>
      <c r="I183" s="263" t="str">
        <f t="shared" si="22"/>
        <v>Leverans</v>
      </c>
      <c r="J183" s="263" t="str">
        <f t="shared" si="23"/>
        <v>Produktegenskaper</v>
      </c>
      <c r="K183" s="263" t="str">
        <f t="shared" si="24"/>
        <v>Funktion</v>
      </c>
      <c r="L183" s="263" t="str">
        <f t="shared" si="25"/>
        <v>Tjänster (Utplacering, Montering, Installation)</v>
      </c>
    </row>
    <row r="184" spans="3:12" x14ac:dyDescent="0.2">
      <c r="C184" s="4" t="str">
        <f>IF(LEFT('1 Spec. - 1. Lägsta pris'!C91,4)="Vara",'1 Spec. - 1. Lägsta pris'!B91&amp;" - "&amp;'1 Spec. - 1. Lägsta pris'!C91&amp;" - "&amp;'1 Spec. - 1. Lägsta pris'!G91,IF('1 Spec. - 1. Lägsta pris'!C91="Tjänst",'1 Spec. - 1. Lägsta pris'!B91&amp;" - "&amp;'1 Spec. - 1. Lägsta pris'!C91&amp;" - "&amp;'1 Spec. - 1. Lägsta pris'!E91,""))</f>
        <v/>
      </c>
      <c r="D184" s="4" t="str">
        <f t="array" ref="D184">IFERROR(INDEX($C$140:$C$197,SMALL(IF($C$140:$C$197&lt;&gt;"",ROW($C$140:$C$197)-ROW(C$140)+1),ROWS(D$140:D184))),"")</f>
        <v/>
      </c>
      <c r="F184" s="263" t="e">
        <f>'1 Spec. - 1. Lägsta pris'!#REF!</f>
        <v>#REF!</v>
      </c>
      <c r="G184" s="263">
        <f t="shared" si="20"/>
        <v>0</v>
      </c>
      <c r="H184" s="263" t="str">
        <f t="shared" si="21"/>
        <v>Pris (takpris, totalpris, leveranskostnader)</v>
      </c>
      <c r="I184" s="263" t="str">
        <f t="shared" si="22"/>
        <v>Leverans</v>
      </c>
      <c r="J184" s="263" t="str">
        <f t="shared" si="23"/>
        <v>Produktegenskaper</v>
      </c>
      <c r="K184" s="263" t="str">
        <f t="shared" si="24"/>
        <v>Funktion</v>
      </c>
      <c r="L184" s="263" t="str">
        <f t="shared" si="25"/>
        <v>Tjänster (Utplacering, Montering, Installation)</v>
      </c>
    </row>
    <row r="185" spans="3:12" x14ac:dyDescent="0.2">
      <c r="C185" s="4" t="str">
        <f>IF(LEFT('1 Spec. - 1. Lägsta pris'!C92,4)="Vara",'1 Spec. - 1. Lägsta pris'!B92&amp;" - "&amp;'1 Spec. - 1. Lägsta pris'!C92&amp;" - "&amp;'1 Spec. - 1. Lägsta pris'!G92,IF('1 Spec. - 1. Lägsta pris'!C92="Tjänst",'1 Spec. - 1. Lägsta pris'!B92&amp;" - "&amp;'1 Spec. - 1. Lägsta pris'!C92&amp;" - "&amp;'1 Spec. - 1. Lägsta pris'!E92,""))</f>
        <v/>
      </c>
      <c r="D185" s="4" t="str">
        <f t="array" ref="D185">IFERROR(INDEX($C$140:$C$197,SMALL(IF($C$140:$C$197&lt;&gt;"",ROW($C$140:$C$197)-ROW(C$140)+1),ROWS(D$140:D185))),"")</f>
        <v/>
      </c>
      <c r="F185" s="263" t="e">
        <f>'1 Spec. - 1. Lägsta pris'!#REF!</f>
        <v>#REF!</v>
      </c>
      <c r="G185" s="263">
        <f t="shared" si="20"/>
        <v>0</v>
      </c>
      <c r="H185" s="263" t="str">
        <f t="shared" si="21"/>
        <v>Pris (takpris, totalpris, leveranskostnader)</v>
      </c>
      <c r="I185" s="263" t="str">
        <f t="shared" si="22"/>
        <v>Leverans</v>
      </c>
      <c r="J185" s="263" t="str">
        <f t="shared" si="23"/>
        <v>Produktegenskaper</v>
      </c>
      <c r="K185" s="263" t="str">
        <f t="shared" si="24"/>
        <v>Funktion</v>
      </c>
      <c r="L185" s="263" t="str">
        <f t="shared" si="25"/>
        <v>Tjänster (Utplacering, Montering, Installation)</v>
      </c>
    </row>
    <row r="186" spans="3:12" x14ac:dyDescent="0.2">
      <c r="C186" s="4" t="str">
        <f>IF(LEFT('1 Spec. - 1. Lägsta pris'!C93,4)="Vara",'1 Spec. - 1. Lägsta pris'!B93&amp;" - "&amp;'1 Spec. - 1. Lägsta pris'!C93&amp;" - "&amp;'1 Spec. - 1. Lägsta pris'!G93,IF('1 Spec. - 1. Lägsta pris'!C93="Tjänst",'1 Spec. - 1. Lägsta pris'!B93&amp;" - "&amp;'1 Spec. - 1. Lägsta pris'!C93&amp;" - "&amp;'1 Spec. - 1. Lägsta pris'!E93,""))</f>
        <v/>
      </c>
      <c r="D186" s="4" t="str">
        <f t="array" ref="D186">IFERROR(INDEX($C$140:$C$197,SMALL(IF($C$140:$C$197&lt;&gt;"",ROW($C$140:$C$197)-ROW(C$140)+1),ROWS(D$140:D186))),"")</f>
        <v/>
      </c>
      <c r="F186" s="263" t="e">
        <f>'1 Spec. - 1. Lägsta pris'!#REF!</f>
        <v>#REF!</v>
      </c>
      <c r="G186" s="263">
        <f t="shared" si="20"/>
        <v>0</v>
      </c>
      <c r="H186" s="263" t="str">
        <f t="shared" si="21"/>
        <v>Pris (takpris, totalpris, leveranskostnader)</v>
      </c>
      <c r="I186" s="263" t="str">
        <f t="shared" si="22"/>
        <v>Leverans</v>
      </c>
      <c r="J186" s="263" t="str">
        <f t="shared" si="23"/>
        <v>Produktegenskaper</v>
      </c>
      <c r="K186" s="263" t="str">
        <f t="shared" si="24"/>
        <v>Funktion</v>
      </c>
      <c r="L186" s="263" t="str">
        <f t="shared" si="25"/>
        <v>Tjänster (Utplacering, Montering, Installation)</v>
      </c>
    </row>
    <row r="187" spans="3:12" x14ac:dyDescent="0.2">
      <c r="C187" s="4" t="str">
        <f>IF(LEFT('1 Spec. - 1. Lägsta pris'!C94,4)="Vara",'1 Spec. - 1. Lägsta pris'!B94&amp;" - "&amp;'1 Spec. - 1. Lägsta pris'!C94&amp;" - "&amp;'1 Spec. - 1. Lägsta pris'!G94,IF('1 Spec. - 1. Lägsta pris'!C94="Tjänst",'1 Spec. - 1. Lägsta pris'!B94&amp;" - "&amp;'1 Spec. - 1. Lägsta pris'!C94&amp;" - "&amp;'1 Spec. - 1. Lägsta pris'!E94,""))</f>
        <v/>
      </c>
      <c r="D187" s="4" t="str">
        <f t="array" ref="D187">IFERROR(INDEX($C$140:$C$197,SMALL(IF($C$140:$C$197&lt;&gt;"",ROW($C$140:$C$197)-ROW(C$140)+1),ROWS(D$140:D187))),"")</f>
        <v/>
      </c>
      <c r="F187" s="263" t="e">
        <f>'1 Spec. - 1. Lägsta pris'!#REF!</f>
        <v>#REF!</v>
      </c>
      <c r="G187" s="263">
        <f t="shared" si="20"/>
        <v>0</v>
      </c>
      <c r="H187" s="263" t="str">
        <f t="shared" si="21"/>
        <v>Pris (takpris, totalpris, leveranskostnader)</v>
      </c>
      <c r="I187" s="263" t="str">
        <f t="shared" si="22"/>
        <v>Leverans</v>
      </c>
      <c r="J187" s="263" t="str">
        <f t="shared" si="23"/>
        <v>Produktegenskaper</v>
      </c>
      <c r="K187" s="263" t="str">
        <f t="shared" si="24"/>
        <v>Funktion</v>
      </c>
      <c r="L187" s="263" t="str">
        <f t="shared" si="25"/>
        <v>Tjänster (Utplacering, Montering, Installation)</v>
      </c>
    </row>
    <row r="188" spans="3:12" x14ac:dyDescent="0.2">
      <c r="C188" s="4" t="str">
        <f>IF(LEFT('1 Spec. - 1. Lägsta pris'!C95,4)="Vara",'1 Spec. - 1. Lägsta pris'!B95&amp;" - "&amp;'1 Spec. - 1. Lägsta pris'!C95&amp;" - "&amp;'1 Spec. - 1. Lägsta pris'!G95,IF('1 Spec. - 1. Lägsta pris'!C95="Tjänst",'1 Spec. - 1. Lägsta pris'!B95&amp;" - "&amp;'1 Spec. - 1. Lägsta pris'!C95&amp;" - "&amp;'1 Spec. - 1. Lägsta pris'!E95,""))</f>
        <v/>
      </c>
      <c r="D188" s="4" t="str">
        <f t="array" ref="D188">IFERROR(INDEX($C$140:$C$197,SMALL(IF($C$140:$C$197&lt;&gt;"",ROW($C$140:$C$197)-ROW(C$140)+1),ROWS(D$140:D188))),"")</f>
        <v/>
      </c>
      <c r="F188" s="263" t="e">
        <f>'1 Spec. - 1. Lägsta pris'!#REF!</f>
        <v>#REF!</v>
      </c>
      <c r="G188" s="263">
        <f t="shared" si="20"/>
        <v>0</v>
      </c>
      <c r="H188" s="263" t="str">
        <f t="shared" si="21"/>
        <v>Pris (takpris, totalpris, leveranskostnader)</v>
      </c>
      <c r="I188" s="263" t="str">
        <f t="shared" si="22"/>
        <v>Leverans</v>
      </c>
      <c r="J188" s="263" t="str">
        <f t="shared" si="23"/>
        <v>Produktegenskaper</v>
      </c>
      <c r="K188" s="263" t="str">
        <f t="shared" si="24"/>
        <v>Funktion</v>
      </c>
      <c r="L188" s="263" t="str">
        <f t="shared" si="25"/>
        <v>Tjänster (Utplacering, Montering, Installation)</v>
      </c>
    </row>
    <row r="189" spans="3:12" x14ac:dyDescent="0.2">
      <c r="C189" s="4" t="str">
        <f>IF(LEFT('1 Spec. - 1. Lägsta pris'!C96,4)="Vara",'1 Spec. - 1. Lägsta pris'!B96&amp;" - "&amp;'1 Spec. - 1. Lägsta pris'!C96&amp;" - "&amp;'1 Spec. - 1. Lägsta pris'!G96,IF('1 Spec. - 1. Lägsta pris'!C96="Tjänst",'1 Spec. - 1. Lägsta pris'!B96&amp;" - "&amp;'1 Spec. - 1. Lägsta pris'!C96&amp;" - "&amp;'1 Spec. - 1. Lägsta pris'!E96,""))</f>
        <v/>
      </c>
      <c r="D189" s="4" t="str">
        <f t="array" ref="D189">IFERROR(INDEX($C$140:$C$197,SMALL(IF($C$140:$C$197&lt;&gt;"",ROW($C$140:$C$197)-ROW(C$140)+1),ROWS(D$140:D189))),"")</f>
        <v/>
      </c>
      <c r="F189" s="263" t="e">
        <f>'1 Spec. - 1. Lägsta pris'!#REF!</f>
        <v>#REF!</v>
      </c>
      <c r="G189" s="263">
        <f t="shared" si="20"/>
        <v>0</v>
      </c>
      <c r="H189" s="263" t="str">
        <f t="shared" si="21"/>
        <v>Pris (takpris, totalpris, leveranskostnader)</v>
      </c>
      <c r="I189" s="263" t="str">
        <f t="shared" si="22"/>
        <v>Leverans</v>
      </c>
      <c r="J189" s="263" t="str">
        <f t="shared" si="23"/>
        <v>Produktegenskaper</v>
      </c>
      <c r="K189" s="263" t="str">
        <f t="shared" si="24"/>
        <v>Funktion</v>
      </c>
      <c r="L189" s="263" t="str">
        <f t="shared" si="25"/>
        <v>Tjänster (Utplacering, Montering, Installation)</v>
      </c>
    </row>
    <row r="190" spans="3:12" x14ac:dyDescent="0.2">
      <c r="C190" s="4" t="str">
        <f>IF(LEFT('1 Spec. - 1. Lägsta pris'!C97,4)="Vara",'1 Spec. - 1. Lägsta pris'!B97&amp;" - "&amp;'1 Spec. - 1. Lägsta pris'!C97&amp;" - "&amp;'1 Spec. - 1. Lägsta pris'!G97,IF('1 Spec. - 1. Lägsta pris'!C97="Tjänst",'1 Spec. - 1. Lägsta pris'!B97&amp;" - "&amp;'1 Spec. - 1. Lägsta pris'!C97&amp;" - "&amp;'1 Spec. - 1. Lägsta pris'!E97,""))</f>
        <v/>
      </c>
      <c r="D190" s="4" t="str">
        <f t="array" ref="D190">IFERROR(INDEX($C$140:$C$197,SMALL(IF($C$140:$C$197&lt;&gt;"",ROW($C$140:$C$197)-ROW(C$140)+1),ROWS(D$140:D190))),"")</f>
        <v/>
      </c>
      <c r="F190" s="263" t="e">
        <f>'1 Spec. - 1. Lägsta pris'!#REF!</f>
        <v>#REF!</v>
      </c>
      <c r="G190" s="263">
        <f t="shared" si="20"/>
        <v>0</v>
      </c>
      <c r="H190" s="263" t="str">
        <f>IF($G190=0,$L$36,"")</f>
        <v>Pris (takpris, totalpris, leveranskostnader)</v>
      </c>
      <c r="I190" s="263" t="str">
        <f>IF($G190=0,$L$37,"")</f>
        <v>Leverans</v>
      </c>
      <c r="J190" s="263" t="str">
        <f>IF($G190=0,$L$38,"")</f>
        <v>Produktegenskaper</v>
      </c>
      <c r="K190" s="263" t="str">
        <f>IF($G190=0,$L$39,"")</f>
        <v>Funktion</v>
      </c>
      <c r="L190" s="263" t="str">
        <f>IF($G190=0,$L$40,"")</f>
        <v>Tjänster (Utplacering, Montering, Installation)</v>
      </c>
    </row>
    <row r="199" spans="3:12" x14ac:dyDescent="0.2">
      <c r="C199" s="49" t="s">
        <v>617</v>
      </c>
      <c r="D199" s="49" t="s">
        <v>616</v>
      </c>
      <c r="F199" s="49" t="s">
        <v>59</v>
      </c>
    </row>
    <row r="200" spans="3:12" x14ac:dyDescent="0.2">
      <c r="C200" s="265" t="s">
        <v>618</v>
      </c>
      <c r="D200" s="265" t="s">
        <v>618</v>
      </c>
      <c r="F200" s="263"/>
      <c r="G200" s="263"/>
      <c r="H200" s="263"/>
      <c r="I200" s="263"/>
      <c r="J200" s="263"/>
      <c r="K200" s="263"/>
      <c r="L200" s="263"/>
    </row>
    <row r="201" spans="3:12" x14ac:dyDescent="0.2">
      <c r="C201" s="265" t="str">
        <f>IF(RIGHT(LEFT(C141,7),1)="T","",C141)</f>
        <v/>
      </c>
      <c r="D201" s="265" t="str">
        <f t="array" ref="D201">IFERROR(INDEX($C$200:$C$257,SMALL(IF($C$200:$C$257&lt;&gt;"",ROW($C$200:$C$257)-ROW(C$200)+1),ROWS(D$200:D201))),"")</f>
        <v/>
      </c>
      <c r="F201" s="263" t="e">
        <f>IF(RIGHT(LEFT('1 Spec. - 1. Lägsta pris'!#REF!,7),1)="T","",'1 Spec. - 1. Lägsta pris'!#REF!)</f>
        <v>#REF!</v>
      </c>
      <c r="G201" s="263">
        <f>IFERROR(IF(F201="","",FIND("Tjänst",F201)),0)</f>
        <v>0</v>
      </c>
      <c r="H201" s="263" t="str">
        <f t="shared" ref="H201:H250" si="28">IF($G201=0,$L$36,"")</f>
        <v>Pris (takpris, totalpris, leveranskostnader)</v>
      </c>
      <c r="I201" s="263" t="str">
        <f t="shared" ref="I201:I250" si="29">IF($G201=0,$L$37,"")</f>
        <v>Leverans</v>
      </c>
      <c r="J201" s="263" t="str">
        <f t="shared" ref="J201:J250" si="30">IF($G201=0,$L$38,"")</f>
        <v>Produktegenskaper</v>
      </c>
      <c r="K201" s="263" t="str">
        <f t="shared" ref="K201:K250" si="31">IF($G201=0,$L$39,"")</f>
        <v>Funktion</v>
      </c>
      <c r="L201" s="263" t="str">
        <f t="shared" ref="L201:L250" si="32">IF($G201=0,$L$40,"")</f>
        <v>Tjänster (Utplacering, Montering, Installation)</v>
      </c>
    </row>
    <row r="202" spans="3:12" x14ac:dyDescent="0.2">
      <c r="C202" s="265" t="str">
        <f t="shared" ref="C202:C249" si="33">IF(RIGHT(LEFT(C142,7),1)="T","",C142)</f>
        <v/>
      </c>
      <c r="D202" s="265" t="str">
        <f t="array" ref="D202">IFERROR(INDEX($C$200:$C$257,SMALL(IF($C$200:$C$257&lt;&gt;"",ROW($C$200:$C$257)-ROW(C$200)+1),ROWS(D$200:D202))),"")</f>
        <v/>
      </c>
      <c r="F202" s="263" t="e">
        <f>IF(RIGHT(LEFT('1 Spec. - 1. Lägsta pris'!#REF!,7),1)="T","",'1 Spec. - 1. Lägsta pris'!#REF!)</f>
        <v>#REF!</v>
      </c>
      <c r="G202" s="263">
        <f t="shared" ref="G202:G250" si="34">IFERROR(IF(F202="","",FIND("Tjänst",F202)),0)</f>
        <v>0</v>
      </c>
      <c r="H202" s="263" t="str">
        <f t="shared" si="28"/>
        <v>Pris (takpris, totalpris, leveranskostnader)</v>
      </c>
      <c r="I202" s="263" t="str">
        <f t="shared" si="29"/>
        <v>Leverans</v>
      </c>
      <c r="J202" s="263" t="str">
        <f t="shared" si="30"/>
        <v>Produktegenskaper</v>
      </c>
      <c r="K202" s="263" t="str">
        <f t="shared" si="31"/>
        <v>Funktion</v>
      </c>
      <c r="L202" s="263" t="str">
        <f t="shared" si="32"/>
        <v>Tjänster (Utplacering, Montering, Installation)</v>
      </c>
    </row>
    <row r="203" spans="3:12" x14ac:dyDescent="0.2">
      <c r="C203" s="265" t="str">
        <f t="shared" si="33"/>
        <v/>
      </c>
      <c r="D203" s="265" t="str">
        <f t="array" ref="D203">IFERROR(INDEX($C$200:$C$257,SMALL(IF($C$200:$C$257&lt;&gt;"",ROW($C$200:$C$257)-ROW(C$200)+1),ROWS(D$200:D203))),"")</f>
        <v/>
      </c>
      <c r="F203" s="263" t="e">
        <f>IF(RIGHT(LEFT('1 Spec. - 1. Lägsta pris'!#REF!,7),1)="T","",'1 Spec. - 1. Lägsta pris'!#REF!)</f>
        <v>#REF!</v>
      </c>
      <c r="G203" s="263">
        <f t="shared" si="34"/>
        <v>0</v>
      </c>
      <c r="H203" s="263" t="str">
        <f t="shared" si="28"/>
        <v>Pris (takpris, totalpris, leveranskostnader)</v>
      </c>
      <c r="I203" s="263" t="str">
        <f t="shared" si="29"/>
        <v>Leverans</v>
      </c>
      <c r="J203" s="263" t="str">
        <f t="shared" si="30"/>
        <v>Produktegenskaper</v>
      </c>
      <c r="K203" s="263" t="str">
        <f t="shared" si="31"/>
        <v>Funktion</v>
      </c>
      <c r="L203" s="263" t="str">
        <f t="shared" si="32"/>
        <v>Tjänster (Utplacering, Montering, Installation)</v>
      </c>
    </row>
    <row r="204" spans="3:12" x14ac:dyDescent="0.2">
      <c r="C204" s="265" t="str">
        <f t="shared" si="33"/>
        <v/>
      </c>
      <c r="D204" s="265" t="str">
        <f t="array" ref="D204">IFERROR(INDEX($C$200:$C$257,SMALL(IF($C$200:$C$257&lt;&gt;"",ROW($C$200:$C$257)-ROW(C$200)+1),ROWS(D$200:D204))),"")</f>
        <v/>
      </c>
      <c r="F204" s="263" t="e">
        <f>IF(RIGHT(LEFT('1 Spec. - 1. Lägsta pris'!#REF!,7),1)="T","",'1 Spec. - 1. Lägsta pris'!#REF!)</f>
        <v>#REF!</v>
      </c>
      <c r="G204" s="263">
        <f t="shared" si="34"/>
        <v>0</v>
      </c>
      <c r="H204" s="263" t="str">
        <f t="shared" si="28"/>
        <v>Pris (takpris, totalpris, leveranskostnader)</v>
      </c>
      <c r="I204" s="263" t="str">
        <f t="shared" si="29"/>
        <v>Leverans</v>
      </c>
      <c r="J204" s="263" t="str">
        <f t="shared" si="30"/>
        <v>Produktegenskaper</v>
      </c>
      <c r="K204" s="263" t="str">
        <f t="shared" si="31"/>
        <v>Funktion</v>
      </c>
      <c r="L204" s="263" t="str">
        <f t="shared" si="32"/>
        <v>Tjänster (Utplacering, Montering, Installation)</v>
      </c>
    </row>
    <row r="205" spans="3:12" x14ac:dyDescent="0.2">
      <c r="C205" s="265" t="str">
        <f t="shared" si="33"/>
        <v/>
      </c>
      <c r="D205" s="265" t="str">
        <f t="array" ref="D205">IFERROR(INDEX($C$200:$C$257,SMALL(IF($C$200:$C$257&lt;&gt;"",ROW($C$200:$C$257)-ROW(C$200)+1),ROWS(D$200:D205))),"")</f>
        <v/>
      </c>
      <c r="F205" s="263" t="e">
        <f>IF(RIGHT(LEFT('1 Spec. - 1. Lägsta pris'!#REF!,7),1)="T","",'1 Spec. - 1. Lägsta pris'!#REF!)</f>
        <v>#REF!</v>
      </c>
      <c r="G205" s="263">
        <f t="shared" si="34"/>
        <v>0</v>
      </c>
      <c r="H205" s="263" t="str">
        <f t="shared" si="28"/>
        <v>Pris (takpris, totalpris, leveranskostnader)</v>
      </c>
      <c r="I205" s="263" t="str">
        <f t="shared" si="29"/>
        <v>Leverans</v>
      </c>
      <c r="J205" s="263" t="str">
        <f t="shared" si="30"/>
        <v>Produktegenskaper</v>
      </c>
      <c r="K205" s="263" t="str">
        <f t="shared" si="31"/>
        <v>Funktion</v>
      </c>
      <c r="L205" s="263" t="str">
        <f t="shared" si="32"/>
        <v>Tjänster (Utplacering, Montering, Installation)</v>
      </c>
    </row>
    <row r="206" spans="3:12" x14ac:dyDescent="0.2">
      <c r="C206" s="265" t="str">
        <f t="shared" si="33"/>
        <v/>
      </c>
      <c r="D206" s="265" t="str">
        <f t="array" ref="D206">IFERROR(INDEX($C$200:$C$257,SMALL(IF($C$200:$C$257&lt;&gt;"",ROW($C$200:$C$257)-ROW(C$200)+1),ROWS(D$200:D206))),"")</f>
        <v/>
      </c>
      <c r="F206" s="263" t="e">
        <f>IF(RIGHT(LEFT('1 Spec. - 1. Lägsta pris'!#REF!,7),1)="T","",'1 Spec. - 1. Lägsta pris'!#REF!)</f>
        <v>#REF!</v>
      </c>
      <c r="G206" s="263">
        <f t="shared" si="34"/>
        <v>0</v>
      </c>
      <c r="H206" s="263" t="str">
        <f t="shared" si="28"/>
        <v>Pris (takpris, totalpris, leveranskostnader)</v>
      </c>
      <c r="I206" s="263" t="str">
        <f t="shared" si="29"/>
        <v>Leverans</v>
      </c>
      <c r="J206" s="263" t="str">
        <f t="shared" si="30"/>
        <v>Produktegenskaper</v>
      </c>
      <c r="K206" s="263" t="str">
        <f t="shared" si="31"/>
        <v>Funktion</v>
      </c>
      <c r="L206" s="263" t="str">
        <f t="shared" si="32"/>
        <v>Tjänster (Utplacering, Montering, Installation)</v>
      </c>
    </row>
    <row r="207" spans="3:12" x14ac:dyDescent="0.2">
      <c r="C207" s="265" t="str">
        <f t="shared" si="33"/>
        <v/>
      </c>
      <c r="D207" s="265" t="str">
        <f t="array" ref="D207">IFERROR(INDEX($C$200:$C$257,SMALL(IF($C$200:$C$257&lt;&gt;"",ROW($C$200:$C$257)-ROW(C$200)+1),ROWS(D$200:D207))),"")</f>
        <v/>
      </c>
      <c r="F207" s="263" t="e">
        <f>IF(RIGHT(LEFT('1 Spec. - 1. Lägsta pris'!#REF!,7),1)="T","",'1 Spec. - 1. Lägsta pris'!#REF!)</f>
        <v>#REF!</v>
      </c>
      <c r="G207" s="263">
        <f t="shared" si="34"/>
        <v>0</v>
      </c>
      <c r="H207" s="263" t="str">
        <f t="shared" si="28"/>
        <v>Pris (takpris, totalpris, leveranskostnader)</v>
      </c>
      <c r="I207" s="263" t="str">
        <f t="shared" si="29"/>
        <v>Leverans</v>
      </c>
      <c r="J207" s="263" t="str">
        <f t="shared" si="30"/>
        <v>Produktegenskaper</v>
      </c>
      <c r="K207" s="263" t="str">
        <f t="shared" si="31"/>
        <v>Funktion</v>
      </c>
      <c r="L207" s="263" t="str">
        <f t="shared" si="32"/>
        <v>Tjänster (Utplacering, Montering, Installation)</v>
      </c>
    </row>
    <row r="208" spans="3:12" x14ac:dyDescent="0.2">
      <c r="C208" s="265" t="str">
        <f t="shared" si="33"/>
        <v/>
      </c>
      <c r="D208" s="265" t="str">
        <f t="array" ref="D208">IFERROR(INDEX($C$200:$C$257,SMALL(IF($C$200:$C$257&lt;&gt;"",ROW($C$200:$C$257)-ROW(C$200)+1),ROWS(D$200:D208))),"")</f>
        <v/>
      </c>
      <c r="F208" s="263" t="e">
        <f>IF(RIGHT(LEFT('1 Spec. - 1. Lägsta pris'!#REF!,7),1)="T","",'1 Spec. - 1. Lägsta pris'!#REF!)</f>
        <v>#REF!</v>
      </c>
      <c r="G208" s="263">
        <f t="shared" si="34"/>
        <v>0</v>
      </c>
      <c r="H208" s="263" t="str">
        <f t="shared" si="28"/>
        <v>Pris (takpris, totalpris, leveranskostnader)</v>
      </c>
      <c r="I208" s="263" t="str">
        <f t="shared" si="29"/>
        <v>Leverans</v>
      </c>
      <c r="J208" s="263" t="str">
        <f t="shared" si="30"/>
        <v>Produktegenskaper</v>
      </c>
      <c r="K208" s="263" t="str">
        <f t="shared" si="31"/>
        <v>Funktion</v>
      </c>
      <c r="L208" s="263" t="str">
        <f t="shared" si="32"/>
        <v>Tjänster (Utplacering, Montering, Installation)</v>
      </c>
    </row>
    <row r="209" spans="3:12" x14ac:dyDescent="0.2">
      <c r="C209" s="265" t="str">
        <f t="shared" si="33"/>
        <v/>
      </c>
      <c r="D209" s="265" t="str">
        <f t="array" ref="D209">IFERROR(INDEX($C$200:$C$257,SMALL(IF($C$200:$C$257&lt;&gt;"",ROW($C$200:$C$257)-ROW(C$200)+1),ROWS(D$200:D209))),"")</f>
        <v/>
      </c>
      <c r="F209" s="263" t="e">
        <f>IF(RIGHT(LEFT('1 Spec. - 1. Lägsta pris'!#REF!,7),1)="T","",'1 Spec. - 1. Lägsta pris'!#REF!)</f>
        <v>#REF!</v>
      </c>
      <c r="G209" s="263">
        <f t="shared" si="34"/>
        <v>0</v>
      </c>
      <c r="H209" s="263" t="str">
        <f t="shared" si="28"/>
        <v>Pris (takpris, totalpris, leveranskostnader)</v>
      </c>
      <c r="I209" s="263" t="str">
        <f t="shared" si="29"/>
        <v>Leverans</v>
      </c>
      <c r="J209" s="263" t="str">
        <f t="shared" si="30"/>
        <v>Produktegenskaper</v>
      </c>
      <c r="K209" s="263" t="str">
        <f t="shared" si="31"/>
        <v>Funktion</v>
      </c>
      <c r="L209" s="263" t="str">
        <f t="shared" si="32"/>
        <v>Tjänster (Utplacering, Montering, Installation)</v>
      </c>
    </row>
    <row r="210" spans="3:12" x14ac:dyDescent="0.2">
      <c r="C210" s="265" t="str">
        <f t="shared" si="33"/>
        <v/>
      </c>
      <c r="D210" s="265" t="str">
        <f t="array" ref="D210">IFERROR(INDEX($C$200:$C$257,SMALL(IF($C$200:$C$257&lt;&gt;"",ROW($C$200:$C$257)-ROW(C$200)+1),ROWS(D$200:D210))),"")</f>
        <v/>
      </c>
      <c r="F210" s="263" t="e">
        <f>IF(RIGHT(LEFT('1 Spec. - 1. Lägsta pris'!#REF!,7),1)="T","",'1 Spec. - 1. Lägsta pris'!#REF!)</f>
        <v>#REF!</v>
      </c>
      <c r="G210" s="263">
        <f t="shared" si="34"/>
        <v>0</v>
      </c>
      <c r="H210" s="263" t="str">
        <f t="shared" si="28"/>
        <v>Pris (takpris, totalpris, leveranskostnader)</v>
      </c>
      <c r="I210" s="263" t="str">
        <f t="shared" si="29"/>
        <v>Leverans</v>
      </c>
      <c r="J210" s="263" t="str">
        <f t="shared" si="30"/>
        <v>Produktegenskaper</v>
      </c>
      <c r="K210" s="263" t="str">
        <f t="shared" si="31"/>
        <v>Funktion</v>
      </c>
      <c r="L210" s="263" t="str">
        <f t="shared" si="32"/>
        <v>Tjänster (Utplacering, Montering, Installation)</v>
      </c>
    </row>
    <row r="211" spans="3:12" x14ac:dyDescent="0.2">
      <c r="C211" s="265" t="str">
        <f t="shared" si="33"/>
        <v/>
      </c>
      <c r="D211" s="265" t="str">
        <f t="array" ref="D211">IFERROR(INDEX($C$200:$C$257,SMALL(IF($C$200:$C$257&lt;&gt;"",ROW($C$200:$C$257)-ROW(C$200)+1),ROWS(D$200:D211))),"")</f>
        <v/>
      </c>
      <c r="F211" s="263" t="e">
        <f>IF(RIGHT(LEFT('1 Spec. - 1. Lägsta pris'!#REF!,7),1)="T","",'1 Spec. - 1. Lägsta pris'!#REF!)</f>
        <v>#REF!</v>
      </c>
      <c r="G211" s="263">
        <f t="shared" si="34"/>
        <v>0</v>
      </c>
      <c r="H211" s="263" t="str">
        <f t="shared" si="28"/>
        <v>Pris (takpris, totalpris, leveranskostnader)</v>
      </c>
      <c r="I211" s="263" t="str">
        <f t="shared" si="29"/>
        <v>Leverans</v>
      </c>
      <c r="J211" s="263" t="str">
        <f t="shared" si="30"/>
        <v>Produktegenskaper</v>
      </c>
      <c r="K211" s="263" t="str">
        <f t="shared" si="31"/>
        <v>Funktion</v>
      </c>
      <c r="L211" s="263" t="str">
        <f t="shared" si="32"/>
        <v>Tjänster (Utplacering, Montering, Installation)</v>
      </c>
    </row>
    <row r="212" spans="3:12" x14ac:dyDescent="0.2">
      <c r="C212" s="265" t="str">
        <f t="shared" si="33"/>
        <v/>
      </c>
      <c r="D212" s="265" t="str">
        <f t="array" ref="D212">IFERROR(INDEX($C$200:$C$257,SMALL(IF($C$200:$C$257&lt;&gt;"",ROW($C$200:$C$257)-ROW(C$200)+1),ROWS(D$200:D212))),"")</f>
        <v/>
      </c>
      <c r="F212" s="263" t="e">
        <f>IF(RIGHT(LEFT('1 Spec. - 1. Lägsta pris'!#REF!,7),1)="T","",'1 Spec. - 1. Lägsta pris'!#REF!)</f>
        <v>#REF!</v>
      </c>
      <c r="G212" s="263">
        <f t="shared" si="34"/>
        <v>0</v>
      </c>
      <c r="H212" s="263" t="str">
        <f t="shared" si="28"/>
        <v>Pris (takpris, totalpris, leveranskostnader)</v>
      </c>
      <c r="I212" s="263" t="str">
        <f t="shared" si="29"/>
        <v>Leverans</v>
      </c>
      <c r="J212" s="263" t="str">
        <f t="shared" si="30"/>
        <v>Produktegenskaper</v>
      </c>
      <c r="K212" s="263" t="str">
        <f t="shared" si="31"/>
        <v>Funktion</v>
      </c>
      <c r="L212" s="263" t="str">
        <f t="shared" si="32"/>
        <v>Tjänster (Utplacering, Montering, Installation)</v>
      </c>
    </row>
    <row r="213" spans="3:12" x14ac:dyDescent="0.2">
      <c r="C213" s="265" t="str">
        <f t="shared" si="33"/>
        <v/>
      </c>
      <c r="D213" s="265" t="str">
        <f t="array" ref="D213">IFERROR(INDEX($C$200:$C$257,SMALL(IF($C$200:$C$257&lt;&gt;"",ROW($C$200:$C$257)-ROW(C$200)+1),ROWS(D$200:D213))),"")</f>
        <v/>
      </c>
      <c r="F213" s="263" t="e">
        <f>IF(RIGHT(LEFT('1 Spec. - 1. Lägsta pris'!#REF!,7),1)="T","",'1 Spec. - 1. Lägsta pris'!#REF!)</f>
        <v>#REF!</v>
      </c>
      <c r="G213" s="263">
        <f t="shared" si="34"/>
        <v>0</v>
      </c>
      <c r="H213" s="263" t="str">
        <f t="shared" si="28"/>
        <v>Pris (takpris, totalpris, leveranskostnader)</v>
      </c>
      <c r="I213" s="263" t="str">
        <f t="shared" si="29"/>
        <v>Leverans</v>
      </c>
      <c r="J213" s="263" t="str">
        <f t="shared" si="30"/>
        <v>Produktegenskaper</v>
      </c>
      <c r="K213" s="263" t="str">
        <f t="shared" si="31"/>
        <v>Funktion</v>
      </c>
      <c r="L213" s="263" t="str">
        <f t="shared" si="32"/>
        <v>Tjänster (Utplacering, Montering, Installation)</v>
      </c>
    </row>
    <row r="214" spans="3:12" x14ac:dyDescent="0.2">
      <c r="C214" s="265" t="str">
        <f t="shared" si="33"/>
        <v/>
      </c>
      <c r="D214" s="265" t="str">
        <f t="array" ref="D214">IFERROR(INDEX($C$200:$C$257,SMALL(IF($C$200:$C$257&lt;&gt;"",ROW($C$200:$C$257)-ROW(C$200)+1),ROWS(D$200:D214))),"")</f>
        <v/>
      </c>
      <c r="F214" s="263" t="e">
        <f>IF(RIGHT(LEFT('1 Spec. - 1. Lägsta pris'!#REF!,7),1)="T","",'1 Spec. - 1. Lägsta pris'!#REF!)</f>
        <v>#REF!</v>
      </c>
      <c r="G214" s="263">
        <f t="shared" ref="G214:G243" si="35">IFERROR(IF(F214="","",FIND("Tjänst",F214)),0)</f>
        <v>0</v>
      </c>
      <c r="H214" s="263" t="str">
        <f t="shared" si="28"/>
        <v>Pris (takpris, totalpris, leveranskostnader)</v>
      </c>
      <c r="I214" s="263" t="str">
        <f t="shared" si="29"/>
        <v>Leverans</v>
      </c>
      <c r="J214" s="263" t="str">
        <f t="shared" si="30"/>
        <v>Produktegenskaper</v>
      </c>
      <c r="K214" s="263" t="str">
        <f t="shared" si="31"/>
        <v>Funktion</v>
      </c>
      <c r="L214" s="263" t="str">
        <f t="shared" si="32"/>
        <v>Tjänster (Utplacering, Montering, Installation)</v>
      </c>
    </row>
    <row r="215" spans="3:12" x14ac:dyDescent="0.2">
      <c r="C215" s="265" t="str">
        <f t="shared" si="33"/>
        <v/>
      </c>
      <c r="D215" s="265" t="str">
        <f t="array" ref="D215">IFERROR(INDEX($C$200:$C$257,SMALL(IF($C$200:$C$257&lt;&gt;"",ROW($C$200:$C$257)-ROW(C$200)+1),ROWS(D$200:D215))),"")</f>
        <v/>
      </c>
      <c r="F215" s="263" t="e">
        <f>IF(RIGHT(LEFT('1 Spec. - 1. Lägsta pris'!#REF!,7),1)="T","",'1 Spec. - 1. Lägsta pris'!#REF!)</f>
        <v>#REF!</v>
      </c>
      <c r="G215" s="263">
        <f t="shared" si="35"/>
        <v>0</v>
      </c>
      <c r="H215" s="263" t="str">
        <f t="shared" si="28"/>
        <v>Pris (takpris, totalpris, leveranskostnader)</v>
      </c>
      <c r="I215" s="263" t="str">
        <f t="shared" si="29"/>
        <v>Leverans</v>
      </c>
      <c r="J215" s="263" t="str">
        <f t="shared" si="30"/>
        <v>Produktegenskaper</v>
      </c>
      <c r="K215" s="263" t="str">
        <f t="shared" si="31"/>
        <v>Funktion</v>
      </c>
      <c r="L215" s="263" t="str">
        <f t="shared" si="32"/>
        <v>Tjänster (Utplacering, Montering, Installation)</v>
      </c>
    </row>
    <row r="216" spans="3:12" x14ac:dyDescent="0.2">
      <c r="C216" s="265" t="str">
        <f t="shared" si="33"/>
        <v/>
      </c>
      <c r="D216" s="265" t="str">
        <f t="array" ref="D216">IFERROR(INDEX($C$200:$C$257,SMALL(IF($C$200:$C$257&lt;&gt;"",ROW($C$200:$C$257)-ROW(C$200)+1),ROWS(D$200:D216))),"")</f>
        <v/>
      </c>
      <c r="F216" s="263" t="e">
        <f>IF(RIGHT(LEFT('1 Spec. - 1. Lägsta pris'!#REF!,7),1)="T","",'1 Spec. - 1. Lägsta pris'!#REF!)</f>
        <v>#REF!</v>
      </c>
      <c r="G216" s="263">
        <f t="shared" si="35"/>
        <v>0</v>
      </c>
      <c r="H216" s="263" t="str">
        <f t="shared" si="28"/>
        <v>Pris (takpris, totalpris, leveranskostnader)</v>
      </c>
      <c r="I216" s="263" t="str">
        <f t="shared" si="29"/>
        <v>Leverans</v>
      </c>
      <c r="J216" s="263" t="str">
        <f t="shared" si="30"/>
        <v>Produktegenskaper</v>
      </c>
      <c r="K216" s="263" t="str">
        <f t="shared" si="31"/>
        <v>Funktion</v>
      </c>
      <c r="L216" s="263" t="str">
        <f t="shared" si="32"/>
        <v>Tjänster (Utplacering, Montering, Installation)</v>
      </c>
    </row>
    <row r="217" spans="3:12" x14ac:dyDescent="0.2">
      <c r="C217" s="265" t="str">
        <f t="shared" si="33"/>
        <v/>
      </c>
      <c r="D217" s="265" t="str">
        <f t="array" ref="D217">IFERROR(INDEX($C$200:$C$257,SMALL(IF($C$200:$C$257&lt;&gt;"",ROW($C$200:$C$257)-ROW(C$200)+1),ROWS(D$200:D217))),"")</f>
        <v/>
      </c>
      <c r="F217" s="263" t="e">
        <f>IF(RIGHT(LEFT('1 Spec. - 1. Lägsta pris'!#REF!,7),1)="T","",'1 Spec. - 1. Lägsta pris'!#REF!)</f>
        <v>#REF!</v>
      </c>
      <c r="G217" s="263">
        <f t="shared" si="35"/>
        <v>0</v>
      </c>
      <c r="H217" s="263" t="str">
        <f t="shared" si="28"/>
        <v>Pris (takpris, totalpris, leveranskostnader)</v>
      </c>
      <c r="I217" s="263" t="str">
        <f t="shared" si="29"/>
        <v>Leverans</v>
      </c>
      <c r="J217" s="263" t="str">
        <f t="shared" si="30"/>
        <v>Produktegenskaper</v>
      </c>
      <c r="K217" s="263" t="str">
        <f t="shared" si="31"/>
        <v>Funktion</v>
      </c>
      <c r="L217" s="263" t="str">
        <f t="shared" si="32"/>
        <v>Tjänster (Utplacering, Montering, Installation)</v>
      </c>
    </row>
    <row r="218" spans="3:12" x14ac:dyDescent="0.2">
      <c r="C218" s="265" t="str">
        <f t="shared" si="33"/>
        <v/>
      </c>
      <c r="D218" s="265" t="str">
        <f t="array" ref="D218">IFERROR(INDEX($C$200:$C$257,SMALL(IF($C$200:$C$257&lt;&gt;"",ROW($C$200:$C$257)-ROW(C$200)+1),ROWS(D$200:D218))),"")</f>
        <v/>
      </c>
      <c r="F218" s="263" t="e">
        <f>IF(RIGHT(LEFT('1 Spec. - 1. Lägsta pris'!#REF!,7),1)="T","",'1 Spec. - 1. Lägsta pris'!#REF!)</f>
        <v>#REF!</v>
      </c>
      <c r="G218" s="263">
        <f t="shared" si="35"/>
        <v>0</v>
      </c>
      <c r="H218" s="263" t="str">
        <f t="shared" si="28"/>
        <v>Pris (takpris, totalpris, leveranskostnader)</v>
      </c>
      <c r="I218" s="263" t="str">
        <f t="shared" si="29"/>
        <v>Leverans</v>
      </c>
      <c r="J218" s="263" t="str">
        <f t="shared" si="30"/>
        <v>Produktegenskaper</v>
      </c>
      <c r="K218" s="263" t="str">
        <f t="shared" si="31"/>
        <v>Funktion</v>
      </c>
      <c r="L218" s="263" t="str">
        <f t="shared" si="32"/>
        <v>Tjänster (Utplacering, Montering, Installation)</v>
      </c>
    </row>
    <row r="219" spans="3:12" x14ac:dyDescent="0.2">
      <c r="C219" s="265" t="str">
        <f t="shared" si="33"/>
        <v/>
      </c>
      <c r="D219" s="265" t="str">
        <f t="array" ref="D219">IFERROR(INDEX($C$200:$C$257,SMALL(IF($C$200:$C$257&lt;&gt;"",ROW($C$200:$C$257)-ROW(C$200)+1),ROWS(D$200:D219))),"")</f>
        <v/>
      </c>
      <c r="F219" s="263" t="e">
        <f>IF(RIGHT(LEFT('1 Spec. - 1. Lägsta pris'!#REF!,7),1)="T","",'1 Spec. - 1. Lägsta pris'!#REF!)</f>
        <v>#REF!</v>
      </c>
      <c r="G219" s="263">
        <f t="shared" si="35"/>
        <v>0</v>
      </c>
      <c r="H219" s="263" t="str">
        <f t="shared" si="28"/>
        <v>Pris (takpris, totalpris, leveranskostnader)</v>
      </c>
      <c r="I219" s="263" t="str">
        <f t="shared" si="29"/>
        <v>Leverans</v>
      </c>
      <c r="J219" s="263" t="str">
        <f t="shared" si="30"/>
        <v>Produktegenskaper</v>
      </c>
      <c r="K219" s="263" t="str">
        <f t="shared" si="31"/>
        <v>Funktion</v>
      </c>
      <c r="L219" s="263" t="str">
        <f t="shared" si="32"/>
        <v>Tjänster (Utplacering, Montering, Installation)</v>
      </c>
    </row>
    <row r="220" spans="3:12" x14ac:dyDescent="0.2">
      <c r="C220" s="265" t="str">
        <f t="shared" si="33"/>
        <v/>
      </c>
      <c r="D220" s="265" t="str">
        <f t="array" ref="D220">IFERROR(INDEX($C$200:$C$257,SMALL(IF($C$200:$C$257&lt;&gt;"",ROW($C$200:$C$257)-ROW(C$200)+1),ROWS(D$200:D220))),"")</f>
        <v/>
      </c>
      <c r="F220" s="263" t="e">
        <f>IF(RIGHT(LEFT('1 Spec. - 1. Lägsta pris'!#REF!,7),1)="T","",'1 Spec. - 1. Lägsta pris'!#REF!)</f>
        <v>#REF!</v>
      </c>
      <c r="G220" s="263">
        <f t="shared" si="35"/>
        <v>0</v>
      </c>
      <c r="H220" s="263" t="str">
        <f t="shared" si="28"/>
        <v>Pris (takpris, totalpris, leveranskostnader)</v>
      </c>
      <c r="I220" s="263" t="str">
        <f t="shared" si="29"/>
        <v>Leverans</v>
      </c>
      <c r="J220" s="263" t="str">
        <f t="shared" si="30"/>
        <v>Produktegenskaper</v>
      </c>
      <c r="K220" s="263" t="str">
        <f t="shared" si="31"/>
        <v>Funktion</v>
      </c>
      <c r="L220" s="263" t="str">
        <f t="shared" si="32"/>
        <v>Tjänster (Utplacering, Montering, Installation)</v>
      </c>
    </row>
    <row r="221" spans="3:12" x14ac:dyDescent="0.2">
      <c r="C221" s="265" t="str">
        <f t="shared" si="33"/>
        <v/>
      </c>
      <c r="D221" s="265" t="str">
        <f t="array" ref="D221">IFERROR(INDEX($C$200:$C$257,SMALL(IF($C$200:$C$257&lt;&gt;"",ROW($C$200:$C$257)-ROW(C$200)+1),ROWS(D$200:D221))),"")</f>
        <v/>
      </c>
      <c r="F221" s="263" t="e">
        <f>IF(RIGHT(LEFT('1 Spec. - 1. Lägsta pris'!#REF!,7),1)="T","",'1 Spec. - 1. Lägsta pris'!#REF!)</f>
        <v>#REF!</v>
      </c>
      <c r="G221" s="263">
        <f t="shared" si="35"/>
        <v>0</v>
      </c>
      <c r="H221" s="263" t="str">
        <f t="shared" si="28"/>
        <v>Pris (takpris, totalpris, leveranskostnader)</v>
      </c>
      <c r="I221" s="263" t="str">
        <f t="shared" si="29"/>
        <v>Leverans</v>
      </c>
      <c r="J221" s="263" t="str">
        <f t="shared" si="30"/>
        <v>Produktegenskaper</v>
      </c>
      <c r="K221" s="263" t="str">
        <f t="shared" si="31"/>
        <v>Funktion</v>
      </c>
      <c r="L221" s="263" t="str">
        <f t="shared" si="32"/>
        <v>Tjänster (Utplacering, Montering, Installation)</v>
      </c>
    </row>
    <row r="222" spans="3:12" x14ac:dyDescent="0.2">
      <c r="C222" s="265" t="str">
        <f t="shared" si="33"/>
        <v/>
      </c>
      <c r="D222" s="265" t="str">
        <f t="array" ref="D222">IFERROR(INDEX($C$200:$C$257,SMALL(IF($C$200:$C$257&lt;&gt;"",ROW($C$200:$C$257)-ROW(C$200)+1),ROWS(D$200:D222))),"")</f>
        <v/>
      </c>
      <c r="F222" s="263" t="e">
        <f>IF(RIGHT(LEFT('1 Spec. - 1. Lägsta pris'!#REF!,7),1)="T","",'1 Spec. - 1. Lägsta pris'!#REF!)</f>
        <v>#REF!</v>
      </c>
      <c r="G222" s="263">
        <f t="shared" si="35"/>
        <v>0</v>
      </c>
      <c r="H222" s="263" t="str">
        <f t="shared" si="28"/>
        <v>Pris (takpris, totalpris, leveranskostnader)</v>
      </c>
      <c r="I222" s="263" t="str">
        <f t="shared" si="29"/>
        <v>Leverans</v>
      </c>
      <c r="J222" s="263" t="str">
        <f t="shared" si="30"/>
        <v>Produktegenskaper</v>
      </c>
      <c r="K222" s="263" t="str">
        <f t="shared" si="31"/>
        <v>Funktion</v>
      </c>
      <c r="L222" s="263" t="str">
        <f t="shared" si="32"/>
        <v>Tjänster (Utplacering, Montering, Installation)</v>
      </c>
    </row>
    <row r="223" spans="3:12" x14ac:dyDescent="0.2">
      <c r="C223" s="265" t="str">
        <f t="shared" si="33"/>
        <v/>
      </c>
      <c r="D223" s="265" t="str">
        <f t="array" ref="D223">IFERROR(INDEX($C$200:$C$257,SMALL(IF($C$200:$C$257&lt;&gt;"",ROW($C$200:$C$257)-ROW(C$200)+1),ROWS(D$200:D223))),"")</f>
        <v/>
      </c>
      <c r="F223" s="263" t="e">
        <f>IF(RIGHT(LEFT('1 Spec. - 1. Lägsta pris'!#REF!,7),1)="T","",'1 Spec. - 1. Lägsta pris'!#REF!)</f>
        <v>#REF!</v>
      </c>
      <c r="G223" s="263">
        <f t="shared" si="35"/>
        <v>0</v>
      </c>
      <c r="H223" s="263" t="str">
        <f t="shared" si="28"/>
        <v>Pris (takpris, totalpris, leveranskostnader)</v>
      </c>
      <c r="I223" s="263" t="str">
        <f t="shared" si="29"/>
        <v>Leverans</v>
      </c>
      <c r="J223" s="263" t="str">
        <f t="shared" si="30"/>
        <v>Produktegenskaper</v>
      </c>
      <c r="K223" s="263" t="str">
        <f t="shared" si="31"/>
        <v>Funktion</v>
      </c>
      <c r="L223" s="263" t="str">
        <f t="shared" si="32"/>
        <v>Tjänster (Utplacering, Montering, Installation)</v>
      </c>
    </row>
    <row r="224" spans="3:12" x14ac:dyDescent="0.2">
      <c r="C224" s="265" t="str">
        <f t="shared" si="33"/>
        <v/>
      </c>
      <c r="D224" s="265" t="str">
        <f t="array" ref="D224">IFERROR(INDEX($C$200:$C$257,SMALL(IF($C$200:$C$257&lt;&gt;"",ROW($C$200:$C$257)-ROW(C$200)+1),ROWS(D$200:D224))),"")</f>
        <v/>
      </c>
      <c r="F224" s="263" t="e">
        <f>IF(RIGHT(LEFT('1 Spec. - 1. Lägsta pris'!#REF!,7),1)="T","",'1 Spec. - 1. Lägsta pris'!#REF!)</f>
        <v>#REF!</v>
      </c>
      <c r="G224" s="263">
        <f t="shared" si="35"/>
        <v>0</v>
      </c>
      <c r="H224" s="263" t="str">
        <f t="shared" si="28"/>
        <v>Pris (takpris, totalpris, leveranskostnader)</v>
      </c>
      <c r="I224" s="263" t="str">
        <f t="shared" si="29"/>
        <v>Leverans</v>
      </c>
      <c r="J224" s="263" t="str">
        <f t="shared" si="30"/>
        <v>Produktegenskaper</v>
      </c>
      <c r="K224" s="263" t="str">
        <f t="shared" si="31"/>
        <v>Funktion</v>
      </c>
      <c r="L224" s="263" t="str">
        <f t="shared" si="32"/>
        <v>Tjänster (Utplacering, Montering, Installation)</v>
      </c>
    </row>
    <row r="225" spans="3:12" x14ac:dyDescent="0.2">
      <c r="C225" s="265" t="str">
        <f t="shared" si="33"/>
        <v/>
      </c>
      <c r="D225" s="265" t="str">
        <f t="array" ref="D225">IFERROR(INDEX($C$200:$C$257,SMALL(IF($C$200:$C$257&lt;&gt;"",ROW($C$200:$C$257)-ROW(C$200)+1),ROWS(D$200:D225))),"")</f>
        <v/>
      </c>
      <c r="F225" s="263" t="e">
        <f>IF(RIGHT(LEFT('1 Spec. - 1. Lägsta pris'!#REF!,7),1)="T","",'1 Spec. - 1. Lägsta pris'!#REF!)</f>
        <v>#REF!</v>
      </c>
      <c r="G225" s="263">
        <f t="shared" si="35"/>
        <v>0</v>
      </c>
      <c r="H225" s="263" t="str">
        <f t="shared" si="28"/>
        <v>Pris (takpris, totalpris, leveranskostnader)</v>
      </c>
      <c r="I225" s="263" t="str">
        <f t="shared" si="29"/>
        <v>Leverans</v>
      </c>
      <c r="J225" s="263" t="str">
        <f t="shared" si="30"/>
        <v>Produktegenskaper</v>
      </c>
      <c r="K225" s="263" t="str">
        <f t="shared" si="31"/>
        <v>Funktion</v>
      </c>
      <c r="L225" s="263" t="str">
        <f t="shared" si="32"/>
        <v>Tjänster (Utplacering, Montering, Installation)</v>
      </c>
    </row>
    <row r="226" spans="3:12" x14ac:dyDescent="0.2">
      <c r="C226" s="265" t="str">
        <f t="shared" si="33"/>
        <v/>
      </c>
      <c r="D226" s="265" t="str">
        <f t="array" ref="D226">IFERROR(INDEX($C$200:$C$257,SMALL(IF($C$200:$C$257&lt;&gt;"",ROW($C$200:$C$257)-ROW(C$200)+1),ROWS(D$200:D226))),"")</f>
        <v/>
      </c>
      <c r="F226" s="263" t="e">
        <f>IF(RIGHT(LEFT('1 Spec. - 1. Lägsta pris'!#REF!,7),1)="T","",'1 Spec. - 1. Lägsta pris'!#REF!)</f>
        <v>#REF!</v>
      </c>
      <c r="G226" s="263">
        <f t="shared" si="35"/>
        <v>0</v>
      </c>
      <c r="H226" s="263" t="str">
        <f t="shared" si="28"/>
        <v>Pris (takpris, totalpris, leveranskostnader)</v>
      </c>
      <c r="I226" s="263" t="str">
        <f t="shared" si="29"/>
        <v>Leverans</v>
      </c>
      <c r="J226" s="263" t="str">
        <f t="shared" si="30"/>
        <v>Produktegenskaper</v>
      </c>
      <c r="K226" s="263" t="str">
        <f t="shared" si="31"/>
        <v>Funktion</v>
      </c>
      <c r="L226" s="263" t="str">
        <f t="shared" si="32"/>
        <v>Tjänster (Utplacering, Montering, Installation)</v>
      </c>
    </row>
    <row r="227" spans="3:12" x14ac:dyDescent="0.2">
      <c r="C227" s="265" t="str">
        <f t="shared" si="33"/>
        <v/>
      </c>
      <c r="D227" s="265" t="str">
        <f t="array" ref="D227">IFERROR(INDEX($C$200:$C$257,SMALL(IF($C$200:$C$257&lt;&gt;"",ROW($C$200:$C$257)-ROW(C$200)+1),ROWS(D$200:D227))),"")</f>
        <v/>
      </c>
      <c r="F227" s="263" t="e">
        <f>IF(RIGHT(LEFT('1 Spec. - 1. Lägsta pris'!#REF!,7),1)="T","",'1 Spec. - 1. Lägsta pris'!#REF!)</f>
        <v>#REF!</v>
      </c>
      <c r="G227" s="263">
        <f t="shared" si="35"/>
        <v>0</v>
      </c>
      <c r="H227" s="263" t="str">
        <f t="shared" si="28"/>
        <v>Pris (takpris, totalpris, leveranskostnader)</v>
      </c>
      <c r="I227" s="263" t="str">
        <f t="shared" si="29"/>
        <v>Leverans</v>
      </c>
      <c r="J227" s="263" t="str">
        <f t="shared" si="30"/>
        <v>Produktegenskaper</v>
      </c>
      <c r="K227" s="263" t="str">
        <f t="shared" si="31"/>
        <v>Funktion</v>
      </c>
      <c r="L227" s="263" t="str">
        <f t="shared" si="32"/>
        <v>Tjänster (Utplacering, Montering, Installation)</v>
      </c>
    </row>
    <row r="228" spans="3:12" x14ac:dyDescent="0.2">
      <c r="C228" s="265" t="str">
        <f t="shared" si="33"/>
        <v/>
      </c>
      <c r="D228" s="265" t="str">
        <f t="array" ref="D228">IFERROR(INDEX($C$200:$C$257,SMALL(IF($C$200:$C$257&lt;&gt;"",ROW($C$200:$C$257)-ROW(C$200)+1),ROWS(D$200:D228))),"")</f>
        <v/>
      </c>
      <c r="F228" s="263" t="e">
        <f>IF(RIGHT(LEFT('1 Spec. - 1. Lägsta pris'!#REF!,7),1)="T","",'1 Spec. - 1. Lägsta pris'!#REF!)</f>
        <v>#REF!</v>
      </c>
      <c r="G228" s="263">
        <f t="shared" si="35"/>
        <v>0</v>
      </c>
      <c r="H228" s="263" t="str">
        <f t="shared" si="28"/>
        <v>Pris (takpris, totalpris, leveranskostnader)</v>
      </c>
      <c r="I228" s="263" t="str">
        <f t="shared" si="29"/>
        <v>Leverans</v>
      </c>
      <c r="J228" s="263" t="str">
        <f t="shared" si="30"/>
        <v>Produktegenskaper</v>
      </c>
      <c r="K228" s="263" t="str">
        <f t="shared" si="31"/>
        <v>Funktion</v>
      </c>
      <c r="L228" s="263" t="str">
        <f t="shared" si="32"/>
        <v>Tjänster (Utplacering, Montering, Installation)</v>
      </c>
    </row>
    <row r="229" spans="3:12" x14ac:dyDescent="0.2">
      <c r="C229" s="265" t="str">
        <f t="shared" si="33"/>
        <v/>
      </c>
      <c r="D229" s="265" t="str">
        <f t="array" ref="D229">IFERROR(INDEX($C$200:$C$257,SMALL(IF($C$200:$C$257&lt;&gt;"",ROW($C$200:$C$257)-ROW(C$200)+1),ROWS(D$200:D229))),"")</f>
        <v/>
      </c>
      <c r="F229" s="263" t="e">
        <f>IF(RIGHT(LEFT('1 Spec. - 1. Lägsta pris'!#REF!,7),1)="T","",'1 Spec. - 1. Lägsta pris'!#REF!)</f>
        <v>#REF!</v>
      </c>
      <c r="G229" s="263">
        <f t="shared" si="35"/>
        <v>0</v>
      </c>
      <c r="H229" s="263" t="str">
        <f t="shared" si="28"/>
        <v>Pris (takpris, totalpris, leveranskostnader)</v>
      </c>
      <c r="I229" s="263" t="str">
        <f t="shared" si="29"/>
        <v>Leverans</v>
      </c>
      <c r="J229" s="263" t="str">
        <f t="shared" si="30"/>
        <v>Produktegenskaper</v>
      </c>
      <c r="K229" s="263" t="str">
        <f t="shared" si="31"/>
        <v>Funktion</v>
      </c>
      <c r="L229" s="263" t="str">
        <f t="shared" si="32"/>
        <v>Tjänster (Utplacering, Montering, Installation)</v>
      </c>
    </row>
    <row r="230" spans="3:12" x14ac:dyDescent="0.2">
      <c r="C230" s="265" t="str">
        <f t="shared" si="33"/>
        <v/>
      </c>
      <c r="D230" s="265" t="str">
        <f t="array" ref="D230">IFERROR(INDEX($C$200:$C$257,SMALL(IF($C$200:$C$257&lt;&gt;"",ROW($C$200:$C$257)-ROW(C$200)+1),ROWS(D$200:D230))),"")</f>
        <v/>
      </c>
      <c r="F230" s="263" t="e">
        <f>IF(RIGHT(LEFT('1 Spec. - 1. Lägsta pris'!#REF!,7),1)="T","",'1 Spec. - 1. Lägsta pris'!#REF!)</f>
        <v>#REF!</v>
      </c>
      <c r="G230" s="263">
        <f t="shared" si="35"/>
        <v>0</v>
      </c>
      <c r="H230" s="263" t="str">
        <f t="shared" si="28"/>
        <v>Pris (takpris, totalpris, leveranskostnader)</v>
      </c>
      <c r="I230" s="263" t="str">
        <f t="shared" si="29"/>
        <v>Leverans</v>
      </c>
      <c r="J230" s="263" t="str">
        <f t="shared" si="30"/>
        <v>Produktegenskaper</v>
      </c>
      <c r="K230" s="263" t="str">
        <f t="shared" si="31"/>
        <v>Funktion</v>
      </c>
      <c r="L230" s="263" t="str">
        <f t="shared" si="32"/>
        <v>Tjänster (Utplacering, Montering, Installation)</v>
      </c>
    </row>
    <row r="231" spans="3:12" x14ac:dyDescent="0.2">
      <c r="C231" s="265" t="str">
        <f t="shared" si="33"/>
        <v/>
      </c>
      <c r="D231" s="265" t="str">
        <f t="array" ref="D231">IFERROR(INDEX($C$200:$C$257,SMALL(IF($C$200:$C$257&lt;&gt;"",ROW($C$200:$C$257)-ROW(C$200)+1),ROWS(D$200:D231))),"")</f>
        <v/>
      </c>
      <c r="F231" s="263" t="e">
        <f>IF(RIGHT(LEFT('1 Spec. - 1. Lägsta pris'!#REF!,7),1)="T","",'1 Spec. - 1. Lägsta pris'!#REF!)</f>
        <v>#REF!</v>
      </c>
      <c r="G231" s="263">
        <f t="shared" si="35"/>
        <v>0</v>
      </c>
      <c r="H231" s="263" t="str">
        <f t="shared" si="28"/>
        <v>Pris (takpris, totalpris, leveranskostnader)</v>
      </c>
      <c r="I231" s="263" t="str">
        <f t="shared" si="29"/>
        <v>Leverans</v>
      </c>
      <c r="J231" s="263" t="str">
        <f t="shared" si="30"/>
        <v>Produktegenskaper</v>
      </c>
      <c r="K231" s="263" t="str">
        <f t="shared" si="31"/>
        <v>Funktion</v>
      </c>
      <c r="L231" s="263" t="str">
        <f t="shared" si="32"/>
        <v>Tjänster (Utplacering, Montering, Installation)</v>
      </c>
    </row>
    <row r="232" spans="3:12" x14ac:dyDescent="0.2">
      <c r="C232" s="265" t="str">
        <f t="shared" si="33"/>
        <v/>
      </c>
      <c r="D232" s="265" t="str">
        <f t="array" ref="D232">IFERROR(INDEX($C$200:$C$257,SMALL(IF($C$200:$C$257&lt;&gt;"",ROW($C$200:$C$257)-ROW(C$200)+1),ROWS(D$200:D232))),"")</f>
        <v/>
      </c>
      <c r="F232" s="263" t="e">
        <f>IF(RIGHT(LEFT('1 Spec. - 1. Lägsta pris'!#REF!,7),1)="T","",'1 Spec. - 1. Lägsta pris'!#REF!)</f>
        <v>#REF!</v>
      </c>
      <c r="G232" s="263">
        <f t="shared" si="35"/>
        <v>0</v>
      </c>
      <c r="H232" s="263" t="str">
        <f t="shared" si="28"/>
        <v>Pris (takpris, totalpris, leveranskostnader)</v>
      </c>
      <c r="I232" s="263" t="str">
        <f t="shared" si="29"/>
        <v>Leverans</v>
      </c>
      <c r="J232" s="263" t="str">
        <f t="shared" si="30"/>
        <v>Produktegenskaper</v>
      </c>
      <c r="K232" s="263" t="str">
        <f t="shared" si="31"/>
        <v>Funktion</v>
      </c>
      <c r="L232" s="263" t="str">
        <f t="shared" si="32"/>
        <v>Tjänster (Utplacering, Montering, Installation)</v>
      </c>
    </row>
    <row r="233" spans="3:12" x14ac:dyDescent="0.2">
      <c r="C233" s="265" t="str">
        <f t="shared" si="33"/>
        <v/>
      </c>
      <c r="D233" s="265" t="str">
        <f t="array" ref="D233">IFERROR(INDEX($C$200:$C$257,SMALL(IF($C$200:$C$257&lt;&gt;"",ROW($C$200:$C$257)-ROW(C$200)+1),ROWS(D$200:D233))),"")</f>
        <v/>
      </c>
      <c r="F233" s="263" t="e">
        <f>IF(RIGHT(LEFT('1 Spec. - 1. Lägsta pris'!#REF!,7),1)="T","",'1 Spec. - 1. Lägsta pris'!#REF!)</f>
        <v>#REF!</v>
      </c>
      <c r="G233" s="263">
        <f t="shared" si="35"/>
        <v>0</v>
      </c>
      <c r="H233" s="263" t="str">
        <f t="shared" si="28"/>
        <v>Pris (takpris, totalpris, leveranskostnader)</v>
      </c>
      <c r="I233" s="263" t="str">
        <f t="shared" si="29"/>
        <v>Leverans</v>
      </c>
      <c r="J233" s="263" t="str">
        <f t="shared" si="30"/>
        <v>Produktegenskaper</v>
      </c>
      <c r="K233" s="263" t="str">
        <f t="shared" si="31"/>
        <v>Funktion</v>
      </c>
      <c r="L233" s="263" t="str">
        <f t="shared" si="32"/>
        <v>Tjänster (Utplacering, Montering, Installation)</v>
      </c>
    </row>
    <row r="234" spans="3:12" x14ac:dyDescent="0.2">
      <c r="C234" s="265" t="str">
        <f t="shared" si="33"/>
        <v/>
      </c>
      <c r="D234" s="265" t="str">
        <f t="array" ref="D234">IFERROR(INDEX($C$200:$C$257,SMALL(IF($C$200:$C$257&lt;&gt;"",ROW($C$200:$C$257)-ROW(C$200)+1),ROWS(D$200:D234))),"")</f>
        <v/>
      </c>
      <c r="F234" s="263" t="e">
        <f>IF(RIGHT(LEFT('1 Spec. - 1. Lägsta pris'!#REF!,7),1)="T","",'1 Spec. - 1. Lägsta pris'!#REF!)</f>
        <v>#REF!</v>
      </c>
      <c r="G234" s="263">
        <f t="shared" ref="G234:G242" si="36">IFERROR(IF(F234="","",FIND("Tjänst",F234)),0)</f>
        <v>0</v>
      </c>
      <c r="H234" s="263" t="str">
        <f t="shared" si="28"/>
        <v>Pris (takpris, totalpris, leveranskostnader)</v>
      </c>
      <c r="I234" s="263" t="str">
        <f t="shared" si="29"/>
        <v>Leverans</v>
      </c>
      <c r="J234" s="263" t="str">
        <f t="shared" si="30"/>
        <v>Produktegenskaper</v>
      </c>
      <c r="K234" s="263" t="str">
        <f t="shared" si="31"/>
        <v>Funktion</v>
      </c>
      <c r="L234" s="263" t="str">
        <f t="shared" si="32"/>
        <v>Tjänster (Utplacering, Montering, Installation)</v>
      </c>
    </row>
    <row r="235" spans="3:12" x14ac:dyDescent="0.2">
      <c r="C235" s="265" t="str">
        <f t="shared" si="33"/>
        <v/>
      </c>
      <c r="D235" s="265" t="str">
        <f t="array" ref="D235">IFERROR(INDEX($C$200:$C$257,SMALL(IF($C$200:$C$257&lt;&gt;"",ROW($C$200:$C$257)-ROW(C$200)+1),ROWS(D$200:D235))),"")</f>
        <v/>
      </c>
      <c r="F235" s="263" t="e">
        <f>IF(RIGHT(LEFT('1 Spec. - 1. Lägsta pris'!#REF!,7),1)="T","",'1 Spec. - 1. Lägsta pris'!#REF!)</f>
        <v>#REF!</v>
      </c>
      <c r="G235" s="263">
        <f t="shared" si="36"/>
        <v>0</v>
      </c>
      <c r="H235" s="263" t="str">
        <f t="shared" si="28"/>
        <v>Pris (takpris, totalpris, leveranskostnader)</v>
      </c>
      <c r="I235" s="263" t="str">
        <f t="shared" si="29"/>
        <v>Leverans</v>
      </c>
      <c r="J235" s="263" t="str">
        <f t="shared" si="30"/>
        <v>Produktegenskaper</v>
      </c>
      <c r="K235" s="263" t="str">
        <f t="shared" si="31"/>
        <v>Funktion</v>
      </c>
      <c r="L235" s="263" t="str">
        <f t="shared" si="32"/>
        <v>Tjänster (Utplacering, Montering, Installation)</v>
      </c>
    </row>
    <row r="236" spans="3:12" x14ac:dyDescent="0.2">
      <c r="C236" s="265" t="str">
        <f t="shared" si="33"/>
        <v/>
      </c>
      <c r="D236" s="265" t="str">
        <f t="array" ref="D236">IFERROR(INDEX($C$200:$C$257,SMALL(IF($C$200:$C$257&lt;&gt;"",ROW($C$200:$C$257)-ROW(C$200)+1),ROWS(D$200:D236))),"")</f>
        <v/>
      </c>
      <c r="F236" s="263" t="e">
        <f>IF(RIGHT(LEFT('1 Spec. - 1. Lägsta pris'!#REF!,7),1)="T","",'1 Spec. - 1. Lägsta pris'!#REF!)</f>
        <v>#REF!</v>
      </c>
      <c r="G236" s="263">
        <f t="shared" si="36"/>
        <v>0</v>
      </c>
      <c r="H236" s="263" t="str">
        <f t="shared" si="28"/>
        <v>Pris (takpris, totalpris, leveranskostnader)</v>
      </c>
      <c r="I236" s="263" t="str">
        <f t="shared" si="29"/>
        <v>Leverans</v>
      </c>
      <c r="J236" s="263" t="str">
        <f t="shared" si="30"/>
        <v>Produktegenskaper</v>
      </c>
      <c r="K236" s="263" t="str">
        <f t="shared" si="31"/>
        <v>Funktion</v>
      </c>
      <c r="L236" s="263" t="str">
        <f t="shared" si="32"/>
        <v>Tjänster (Utplacering, Montering, Installation)</v>
      </c>
    </row>
    <row r="237" spans="3:12" x14ac:dyDescent="0.2">
      <c r="C237" s="265" t="str">
        <f t="shared" si="33"/>
        <v/>
      </c>
      <c r="D237" s="265" t="str">
        <f t="array" ref="D237">IFERROR(INDEX($C$200:$C$257,SMALL(IF($C$200:$C$257&lt;&gt;"",ROW($C$200:$C$257)-ROW(C$200)+1),ROWS(D$200:D237))),"")</f>
        <v/>
      </c>
      <c r="F237" s="263" t="e">
        <f>IF(RIGHT(LEFT('1 Spec. - 1. Lägsta pris'!#REF!,7),1)="T","",'1 Spec. - 1. Lägsta pris'!#REF!)</f>
        <v>#REF!</v>
      </c>
      <c r="G237" s="263">
        <f t="shared" si="36"/>
        <v>0</v>
      </c>
      <c r="H237" s="263" t="str">
        <f t="shared" si="28"/>
        <v>Pris (takpris, totalpris, leveranskostnader)</v>
      </c>
      <c r="I237" s="263" t="str">
        <f t="shared" si="29"/>
        <v>Leverans</v>
      </c>
      <c r="J237" s="263" t="str">
        <f t="shared" si="30"/>
        <v>Produktegenskaper</v>
      </c>
      <c r="K237" s="263" t="str">
        <f t="shared" si="31"/>
        <v>Funktion</v>
      </c>
      <c r="L237" s="263" t="str">
        <f t="shared" si="32"/>
        <v>Tjänster (Utplacering, Montering, Installation)</v>
      </c>
    </row>
    <row r="238" spans="3:12" x14ac:dyDescent="0.2">
      <c r="C238" s="265" t="str">
        <f t="shared" si="33"/>
        <v/>
      </c>
      <c r="D238" s="265" t="str">
        <f t="array" ref="D238">IFERROR(INDEX($C$200:$C$257,SMALL(IF($C$200:$C$257&lt;&gt;"",ROW($C$200:$C$257)-ROW(C$200)+1),ROWS(D$200:D238))),"")</f>
        <v/>
      </c>
      <c r="F238" s="263" t="e">
        <f>IF(RIGHT(LEFT('1 Spec. - 1. Lägsta pris'!#REF!,7),1)="T","",'1 Spec. - 1. Lägsta pris'!#REF!)</f>
        <v>#REF!</v>
      </c>
      <c r="G238" s="263">
        <f t="shared" si="36"/>
        <v>0</v>
      </c>
      <c r="H238" s="263" t="str">
        <f t="shared" si="28"/>
        <v>Pris (takpris, totalpris, leveranskostnader)</v>
      </c>
      <c r="I238" s="263" t="str">
        <f t="shared" si="29"/>
        <v>Leverans</v>
      </c>
      <c r="J238" s="263" t="str">
        <f t="shared" si="30"/>
        <v>Produktegenskaper</v>
      </c>
      <c r="K238" s="263" t="str">
        <f t="shared" si="31"/>
        <v>Funktion</v>
      </c>
      <c r="L238" s="263" t="str">
        <f t="shared" si="32"/>
        <v>Tjänster (Utplacering, Montering, Installation)</v>
      </c>
    </row>
    <row r="239" spans="3:12" x14ac:dyDescent="0.2">
      <c r="C239" s="265" t="str">
        <f t="shared" si="33"/>
        <v/>
      </c>
      <c r="D239" s="265" t="str">
        <f t="array" ref="D239">IFERROR(INDEX($C$200:$C$257,SMALL(IF($C$200:$C$257&lt;&gt;"",ROW($C$200:$C$257)-ROW(C$200)+1),ROWS(D$200:D239))),"")</f>
        <v/>
      </c>
      <c r="F239" s="263" t="e">
        <f>IF(RIGHT(LEFT('1 Spec. - 1. Lägsta pris'!#REF!,7),1)="T","",'1 Spec. - 1. Lägsta pris'!#REF!)</f>
        <v>#REF!</v>
      </c>
      <c r="G239" s="263">
        <f t="shared" si="36"/>
        <v>0</v>
      </c>
      <c r="H239" s="263" t="str">
        <f t="shared" si="28"/>
        <v>Pris (takpris, totalpris, leveranskostnader)</v>
      </c>
      <c r="I239" s="263" t="str">
        <f t="shared" si="29"/>
        <v>Leverans</v>
      </c>
      <c r="J239" s="263" t="str">
        <f t="shared" si="30"/>
        <v>Produktegenskaper</v>
      </c>
      <c r="K239" s="263" t="str">
        <f t="shared" si="31"/>
        <v>Funktion</v>
      </c>
      <c r="L239" s="263" t="str">
        <f t="shared" si="32"/>
        <v>Tjänster (Utplacering, Montering, Installation)</v>
      </c>
    </row>
    <row r="240" spans="3:12" x14ac:dyDescent="0.2">
      <c r="C240" s="265" t="str">
        <f t="shared" si="33"/>
        <v/>
      </c>
      <c r="D240" s="265" t="str">
        <f t="array" ref="D240">IFERROR(INDEX($C$200:$C$257,SMALL(IF($C$200:$C$257&lt;&gt;"",ROW($C$200:$C$257)-ROW(C$200)+1),ROWS(D$200:D240))),"")</f>
        <v/>
      </c>
      <c r="F240" s="263" t="e">
        <f>IF(RIGHT(LEFT('1 Spec. - 1. Lägsta pris'!#REF!,7),1)="T","",'1 Spec. - 1. Lägsta pris'!#REF!)</f>
        <v>#REF!</v>
      </c>
      <c r="G240" s="263">
        <f t="shared" si="36"/>
        <v>0</v>
      </c>
      <c r="H240" s="263" t="str">
        <f t="shared" si="28"/>
        <v>Pris (takpris, totalpris, leveranskostnader)</v>
      </c>
      <c r="I240" s="263" t="str">
        <f t="shared" si="29"/>
        <v>Leverans</v>
      </c>
      <c r="J240" s="263" t="str">
        <f t="shared" si="30"/>
        <v>Produktegenskaper</v>
      </c>
      <c r="K240" s="263" t="str">
        <f t="shared" si="31"/>
        <v>Funktion</v>
      </c>
      <c r="L240" s="263" t="str">
        <f t="shared" si="32"/>
        <v>Tjänster (Utplacering, Montering, Installation)</v>
      </c>
    </row>
    <row r="241" spans="3:12" x14ac:dyDescent="0.2">
      <c r="C241" s="265" t="str">
        <f t="shared" si="33"/>
        <v/>
      </c>
      <c r="D241" s="265" t="str">
        <f t="array" ref="D241">IFERROR(INDEX($C$200:$C$257,SMALL(IF($C$200:$C$257&lt;&gt;"",ROW($C$200:$C$257)-ROW(C$200)+1),ROWS(D$200:D241))),"")</f>
        <v/>
      </c>
      <c r="F241" s="263" t="e">
        <f>IF(RIGHT(LEFT('1 Spec. - 1. Lägsta pris'!#REF!,7),1)="T","",'1 Spec. - 1. Lägsta pris'!#REF!)</f>
        <v>#REF!</v>
      </c>
      <c r="G241" s="263">
        <f t="shared" si="36"/>
        <v>0</v>
      </c>
      <c r="H241" s="263" t="str">
        <f t="shared" si="28"/>
        <v>Pris (takpris, totalpris, leveranskostnader)</v>
      </c>
      <c r="I241" s="263" t="str">
        <f t="shared" si="29"/>
        <v>Leverans</v>
      </c>
      <c r="J241" s="263" t="str">
        <f t="shared" si="30"/>
        <v>Produktegenskaper</v>
      </c>
      <c r="K241" s="263" t="str">
        <f t="shared" si="31"/>
        <v>Funktion</v>
      </c>
      <c r="L241" s="263" t="str">
        <f t="shared" si="32"/>
        <v>Tjänster (Utplacering, Montering, Installation)</v>
      </c>
    </row>
    <row r="242" spans="3:12" x14ac:dyDescent="0.2">
      <c r="C242" s="265" t="str">
        <f t="shared" si="33"/>
        <v/>
      </c>
      <c r="D242" s="265" t="str">
        <f t="array" ref="D242">IFERROR(INDEX($C$200:$C$257,SMALL(IF($C$200:$C$257&lt;&gt;"",ROW($C$200:$C$257)-ROW(C$200)+1),ROWS(D$200:D242))),"")</f>
        <v/>
      </c>
      <c r="F242" s="263" t="e">
        <f>IF(RIGHT(LEFT('1 Spec. - 1. Lägsta pris'!#REF!,7),1)="T","",'1 Spec. - 1. Lägsta pris'!#REF!)</f>
        <v>#REF!</v>
      </c>
      <c r="G242" s="263">
        <f t="shared" si="36"/>
        <v>0</v>
      </c>
      <c r="H242" s="263" t="str">
        <f t="shared" si="28"/>
        <v>Pris (takpris, totalpris, leveranskostnader)</v>
      </c>
      <c r="I242" s="263" t="str">
        <f t="shared" si="29"/>
        <v>Leverans</v>
      </c>
      <c r="J242" s="263" t="str">
        <f t="shared" si="30"/>
        <v>Produktegenskaper</v>
      </c>
      <c r="K242" s="263" t="str">
        <f t="shared" si="31"/>
        <v>Funktion</v>
      </c>
      <c r="L242" s="263" t="str">
        <f t="shared" si="32"/>
        <v>Tjänster (Utplacering, Montering, Installation)</v>
      </c>
    </row>
    <row r="243" spans="3:12" x14ac:dyDescent="0.2">
      <c r="C243" s="265" t="str">
        <f t="shared" si="33"/>
        <v/>
      </c>
      <c r="D243" s="265" t="str">
        <f t="array" ref="D243">IFERROR(INDEX($C$200:$C$257,SMALL(IF($C$200:$C$257&lt;&gt;"",ROW($C$200:$C$257)-ROW(C$200)+1),ROWS(D$200:D243))),"")</f>
        <v/>
      </c>
      <c r="F243" s="263" t="e">
        <f>IF(RIGHT(LEFT('1 Spec. - 1. Lägsta pris'!#REF!,7),1)="T","",'1 Spec. - 1. Lägsta pris'!#REF!)</f>
        <v>#REF!</v>
      </c>
      <c r="G243" s="263">
        <f t="shared" si="35"/>
        <v>0</v>
      </c>
      <c r="H243" s="263" t="str">
        <f t="shared" si="28"/>
        <v>Pris (takpris, totalpris, leveranskostnader)</v>
      </c>
      <c r="I243" s="263" t="str">
        <f t="shared" si="29"/>
        <v>Leverans</v>
      </c>
      <c r="J243" s="263" t="str">
        <f t="shared" si="30"/>
        <v>Produktegenskaper</v>
      </c>
      <c r="K243" s="263" t="str">
        <f t="shared" si="31"/>
        <v>Funktion</v>
      </c>
      <c r="L243" s="263" t="str">
        <f t="shared" si="32"/>
        <v>Tjänster (Utplacering, Montering, Installation)</v>
      </c>
    </row>
    <row r="244" spans="3:12" x14ac:dyDescent="0.2">
      <c r="C244" s="265" t="str">
        <f t="shared" si="33"/>
        <v/>
      </c>
      <c r="D244" s="265" t="str">
        <f t="array" ref="D244">IFERROR(INDEX($C$200:$C$257,SMALL(IF($C$200:$C$257&lt;&gt;"",ROW($C$200:$C$257)-ROW(C$200)+1),ROWS(D$200:D244))),"")</f>
        <v/>
      </c>
      <c r="F244" s="263" t="e">
        <f>IF(RIGHT(LEFT('1 Spec. - 1. Lägsta pris'!#REF!,7),1)="T","",'1 Spec. - 1. Lägsta pris'!#REF!)</f>
        <v>#REF!</v>
      </c>
      <c r="G244" s="263">
        <f t="shared" si="34"/>
        <v>0</v>
      </c>
      <c r="H244" s="263" t="str">
        <f t="shared" si="28"/>
        <v>Pris (takpris, totalpris, leveranskostnader)</v>
      </c>
      <c r="I244" s="263" t="str">
        <f t="shared" si="29"/>
        <v>Leverans</v>
      </c>
      <c r="J244" s="263" t="str">
        <f t="shared" si="30"/>
        <v>Produktegenskaper</v>
      </c>
      <c r="K244" s="263" t="str">
        <f t="shared" si="31"/>
        <v>Funktion</v>
      </c>
      <c r="L244" s="263" t="str">
        <f t="shared" si="32"/>
        <v>Tjänster (Utplacering, Montering, Installation)</v>
      </c>
    </row>
    <row r="245" spans="3:12" x14ac:dyDescent="0.2">
      <c r="C245" s="265" t="str">
        <f t="shared" si="33"/>
        <v/>
      </c>
      <c r="D245" s="265" t="str">
        <f t="array" ref="D245">IFERROR(INDEX($C$200:$C$257,SMALL(IF($C$200:$C$257&lt;&gt;"",ROW($C$200:$C$257)-ROW(C$200)+1),ROWS(D$200:D245))),"")</f>
        <v/>
      </c>
      <c r="F245" s="263" t="e">
        <f>IF(RIGHT(LEFT('1 Spec. - 1. Lägsta pris'!#REF!,7),1)="T","",'1 Spec. - 1. Lägsta pris'!#REF!)</f>
        <v>#REF!</v>
      </c>
      <c r="G245" s="263">
        <f t="shared" si="34"/>
        <v>0</v>
      </c>
      <c r="H245" s="263" t="str">
        <f t="shared" si="28"/>
        <v>Pris (takpris, totalpris, leveranskostnader)</v>
      </c>
      <c r="I245" s="263" t="str">
        <f t="shared" si="29"/>
        <v>Leverans</v>
      </c>
      <c r="J245" s="263" t="str">
        <f t="shared" si="30"/>
        <v>Produktegenskaper</v>
      </c>
      <c r="K245" s="263" t="str">
        <f t="shared" si="31"/>
        <v>Funktion</v>
      </c>
      <c r="L245" s="263" t="str">
        <f t="shared" si="32"/>
        <v>Tjänster (Utplacering, Montering, Installation)</v>
      </c>
    </row>
    <row r="246" spans="3:12" x14ac:dyDescent="0.2">
      <c r="C246" s="265" t="str">
        <f t="shared" si="33"/>
        <v/>
      </c>
      <c r="D246" s="265" t="str">
        <f t="array" ref="D246">IFERROR(INDEX($C$200:$C$257,SMALL(IF($C$200:$C$257&lt;&gt;"",ROW($C$200:$C$257)-ROW(C$200)+1),ROWS(D$200:D246))),"")</f>
        <v/>
      </c>
      <c r="F246" s="263" t="e">
        <f>IF(RIGHT(LEFT('1 Spec. - 1. Lägsta pris'!#REF!,7),1)="T","",'1 Spec. - 1. Lägsta pris'!#REF!)</f>
        <v>#REF!</v>
      </c>
      <c r="G246" s="263">
        <f t="shared" si="34"/>
        <v>0</v>
      </c>
      <c r="H246" s="263" t="str">
        <f t="shared" si="28"/>
        <v>Pris (takpris, totalpris, leveranskostnader)</v>
      </c>
      <c r="I246" s="263" t="str">
        <f t="shared" si="29"/>
        <v>Leverans</v>
      </c>
      <c r="J246" s="263" t="str">
        <f t="shared" si="30"/>
        <v>Produktegenskaper</v>
      </c>
      <c r="K246" s="263" t="str">
        <f t="shared" si="31"/>
        <v>Funktion</v>
      </c>
      <c r="L246" s="263" t="str">
        <f t="shared" si="32"/>
        <v>Tjänster (Utplacering, Montering, Installation)</v>
      </c>
    </row>
    <row r="247" spans="3:12" x14ac:dyDescent="0.2">
      <c r="C247" s="265" t="str">
        <f t="shared" si="33"/>
        <v/>
      </c>
      <c r="D247" s="265" t="str">
        <f t="array" ref="D247">IFERROR(INDEX($C$200:$C$257,SMALL(IF($C$200:$C$257&lt;&gt;"",ROW($C$200:$C$257)-ROW(C$200)+1),ROWS(D$200:D247))),"")</f>
        <v/>
      </c>
      <c r="F247" s="263" t="e">
        <f>IF(RIGHT(LEFT('1 Spec. - 1. Lägsta pris'!#REF!,7),1)="T","",'1 Spec. - 1. Lägsta pris'!#REF!)</f>
        <v>#REF!</v>
      </c>
      <c r="G247" s="263">
        <f t="shared" si="34"/>
        <v>0</v>
      </c>
      <c r="H247" s="263" t="str">
        <f t="shared" si="28"/>
        <v>Pris (takpris, totalpris, leveranskostnader)</v>
      </c>
      <c r="I247" s="263" t="str">
        <f t="shared" si="29"/>
        <v>Leverans</v>
      </c>
      <c r="J247" s="263" t="str">
        <f t="shared" si="30"/>
        <v>Produktegenskaper</v>
      </c>
      <c r="K247" s="263" t="str">
        <f t="shared" si="31"/>
        <v>Funktion</v>
      </c>
      <c r="L247" s="263" t="str">
        <f t="shared" si="32"/>
        <v>Tjänster (Utplacering, Montering, Installation)</v>
      </c>
    </row>
    <row r="248" spans="3:12" x14ac:dyDescent="0.2">
      <c r="C248" s="265" t="str">
        <f t="shared" si="33"/>
        <v/>
      </c>
      <c r="D248" s="265" t="str">
        <f t="array" ref="D248">IFERROR(INDEX($C$200:$C$257,SMALL(IF($C$200:$C$257&lt;&gt;"",ROW($C$200:$C$257)-ROW(C$200)+1),ROWS(D$200:D248))),"")</f>
        <v/>
      </c>
      <c r="F248" s="263" t="e">
        <f>IF(RIGHT(LEFT('1 Spec. - 1. Lägsta pris'!#REF!,7),1)="T","",'1 Spec. - 1. Lägsta pris'!#REF!)</f>
        <v>#REF!</v>
      </c>
      <c r="G248" s="263">
        <f t="shared" si="34"/>
        <v>0</v>
      </c>
      <c r="H248" s="263" t="str">
        <f t="shared" si="28"/>
        <v>Pris (takpris, totalpris, leveranskostnader)</v>
      </c>
      <c r="I248" s="263" t="str">
        <f t="shared" si="29"/>
        <v>Leverans</v>
      </c>
      <c r="J248" s="263" t="str">
        <f t="shared" si="30"/>
        <v>Produktegenskaper</v>
      </c>
      <c r="K248" s="263" t="str">
        <f t="shared" si="31"/>
        <v>Funktion</v>
      </c>
      <c r="L248" s="263" t="str">
        <f t="shared" si="32"/>
        <v>Tjänster (Utplacering, Montering, Installation)</v>
      </c>
    </row>
    <row r="249" spans="3:12" x14ac:dyDescent="0.2">
      <c r="C249" s="265" t="str">
        <f t="shared" si="33"/>
        <v/>
      </c>
      <c r="D249" s="265" t="str">
        <f t="array" ref="D249">IFERROR(INDEX($C$200:$C$257,SMALL(IF($C$200:$C$257&lt;&gt;"",ROW($C$200:$C$257)-ROW(C$200)+1),ROWS(D$200:D249))),"")</f>
        <v/>
      </c>
      <c r="F249" s="263" t="e">
        <f>IF(RIGHT(LEFT('1 Spec. - 1. Lägsta pris'!#REF!,7),1)="T","",'1 Spec. - 1. Lägsta pris'!#REF!)</f>
        <v>#REF!</v>
      </c>
      <c r="G249" s="263">
        <f t="shared" si="34"/>
        <v>0</v>
      </c>
      <c r="H249" s="263" t="str">
        <f t="shared" si="28"/>
        <v>Pris (takpris, totalpris, leveranskostnader)</v>
      </c>
      <c r="I249" s="263" t="str">
        <f t="shared" si="29"/>
        <v>Leverans</v>
      </c>
      <c r="J249" s="263" t="str">
        <f t="shared" si="30"/>
        <v>Produktegenskaper</v>
      </c>
      <c r="K249" s="263" t="str">
        <f t="shared" si="31"/>
        <v>Funktion</v>
      </c>
      <c r="L249" s="263" t="str">
        <f t="shared" si="32"/>
        <v>Tjänster (Utplacering, Montering, Installation)</v>
      </c>
    </row>
    <row r="250" spans="3:12" x14ac:dyDescent="0.2">
      <c r="C250" s="265" t="str">
        <f t="shared" ref="C250" si="37">IF(RIGHT(LEFT(C190,7),1)="T","",C190)</f>
        <v/>
      </c>
      <c r="D250" s="265" t="str">
        <f t="array" ref="D250">IFERROR(INDEX($C$200:$C$257,SMALL(IF($C$200:$C$257&lt;&gt;"",ROW($C$200:$C$257)-ROW(C$200)+1),ROWS(D$200:D250))),"")</f>
        <v/>
      </c>
      <c r="F250" s="263" t="e">
        <f>IF(RIGHT(LEFT('1 Spec. - 1. Lägsta pris'!#REF!,7),1)="T","",'1 Spec. - 1. Lägsta pris'!#REF!)</f>
        <v>#REF!</v>
      </c>
      <c r="G250" s="263">
        <f t="shared" si="34"/>
        <v>0</v>
      </c>
      <c r="H250" s="263" t="str">
        <f t="shared" si="28"/>
        <v>Pris (takpris, totalpris, leveranskostnader)</v>
      </c>
      <c r="I250" s="263" t="str">
        <f t="shared" si="29"/>
        <v>Leverans</v>
      </c>
      <c r="J250" s="263" t="str">
        <f t="shared" si="30"/>
        <v>Produktegenskaper</v>
      </c>
      <c r="K250" s="263" t="str">
        <f t="shared" si="31"/>
        <v>Funktion</v>
      </c>
      <c r="L250" s="263" t="str">
        <f t="shared" si="32"/>
        <v>Tjänster (Utplacering, Montering, Installation)</v>
      </c>
    </row>
  </sheetData>
  <sheetProtection algorithmName="SHA-512" hashValue="jR3r7yY2IH8nTYl5n9asBy3nOjYQ+gEufNAbE2ZvtQdzNvJla765kVG2qQHoCqToX1yjxm7MQu70ZpoJwFjXTQ==" saltValue="1a60fOWxWzoDn1TdacBw6w==" spinCount="100000" sheet="1" formatColumns="0" formatRows="0"/>
  <phoneticPr fontId="14" type="noConversion"/>
  <conditionalFormatting sqref="D44:D46">
    <cfRule type="expression" dxfId="0" priority="1">
      <formula>ISNUMBER(SEARCH("bör",$B$74))=TRUE</formula>
    </cfRule>
  </conditionalFormatting>
  <pageMargins left="0.7" right="0.7" top="0.75" bottom="0.75" header="0.3" footer="0.3"/>
  <pageSetup paperSize="9" scale="29"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workbookViewId="0">
      <selection activeCell="G14" sqref="G14"/>
    </sheetView>
  </sheetViews>
  <sheetFormatPr defaultColWidth="9.140625" defaultRowHeight="12.75" x14ac:dyDescent="0.2"/>
  <cols>
    <col min="1" max="1" width="9.140625" style="139"/>
    <col min="2" max="2" width="15" style="139" bestFit="1" customWidth="1"/>
    <col min="3" max="3" width="12.28515625" style="139" bestFit="1" customWidth="1"/>
    <col min="4" max="4" width="9.140625" style="139"/>
    <col min="5" max="5" width="16.85546875" style="139" customWidth="1"/>
    <col min="6" max="16384" width="9.140625" style="139"/>
  </cols>
  <sheetData>
    <row r="1" spans="1:6" x14ac:dyDescent="0.2">
      <c r="A1" s="139" t="s">
        <v>138</v>
      </c>
      <c r="B1" s="139" t="b">
        <v>0</v>
      </c>
    </row>
    <row r="2" spans="1:6" x14ac:dyDescent="0.2">
      <c r="A2" s="213" t="s">
        <v>9</v>
      </c>
      <c r="B2" s="2" t="s">
        <v>186</v>
      </c>
      <c r="C2" s="2"/>
      <c r="D2" s="139">
        <v>1</v>
      </c>
      <c r="E2" s="214" t="str">
        <f>INDEX(E3:E5,D2)</f>
        <v>Adminläge! Klicka här för att låsa vita celler.</v>
      </c>
    </row>
    <row r="3" spans="1:6" x14ac:dyDescent="0.2">
      <c r="A3" s="213" t="s">
        <v>10</v>
      </c>
      <c r="B3" s="211" t="s">
        <v>186</v>
      </c>
      <c r="C3" s="2"/>
      <c r="E3" s="2" t="s">
        <v>184</v>
      </c>
    </row>
    <row r="4" spans="1:6" x14ac:dyDescent="0.2">
      <c r="A4" s="213" t="s">
        <v>11</v>
      </c>
      <c r="B4" s="212" t="s">
        <v>186</v>
      </c>
      <c r="C4" s="2" t="s">
        <v>16</v>
      </c>
      <c r="E4" s="214" t="s">
        <v>182</v>
      </c>
    </row>
    <row r="5" spans="1:6" x14ac:dyDescent="0.2">
      <c r="A5" s="213" t="s">
        <v>12</v>
      </c>
      <c r="B5" s="186" t="s">
        <v>13</v>
      </c>
      <c r="C5" s="2" t="s">
        <v>141</v>
      </c>
      <c r="E5" s="214" t="s">
        <v>183</v>
      </c>
    </row>
    <row r="6" spans="1:6" x14ac:dyDescent="0.2">
      <c r="A6" s="213"/>
      <c r="B6" s="140"/>
      <c r="C6" s="2" t="s">
        <v>14</v>
      </c>
      <c r="F6" s="215"/>
    </row>
    <row r="7" spans="1:6" x14ac:dyDescent="0.2">
      <c r="A7" s="213"/>
      <c r="B7" s="141"/>
      <c r="C7" s="2" t="s">
        <v>15</v>
      </c>
      <c r="E7" s="139" t="s">
        <v>280</v>
      </c>
    </row>
    <row r="8" spans="1:6" x14ac:dyDescent="0.2">
      <c r="A8" s="213"/>
      <c r="B8" s="142"/>
      <c r="C8" s="2" t="s">
        <v>17</v>
      </c>
      <c r="E8" s="139">
        <f>VALUE(IF(ISNUMBER(SEARCH("2",DpDwnTDV))=TRUE,"2","1"))</f>
        <v>2</v>
      </c>
    </row>
    <row r="9" spans="1:6" x14ac:dyDescent="0.2">
      <c r="A9" s="213"/>
      <c r="B9" s="3"/>
      <c r="C9" s="2" t="s">
        <v>18</v>
      </c>
      <c r="E9" s="139" t="str">
        <f>"Alt"&amp;IF(ISNUMBER(SEARCH("1",DpDwnUtvddrop))=TRUE,"1",IF(ISNUMBER(SEARCH("2",DpDwnUtvddrop))=TRUE,"2",IF(ISNUMBER(SEARCH("3",DpDwnUtvddrop))=TRUE,"3",IF(ISNUMBER(SEARCH("4",DpDwnUtvddrop))=TRUE,"4"))))</f>
        <v>AltFALSKT</v>
      </c>
    </row>
    <row r="10" spans="1:6" x14ac:dyDescent="0.2">
      <c r="A10" s="2"/>
      <c r="B10" s="2"/>
      <c r="C10" s="2"/>
    </row>
  </sheetData>
  <sheetProtection algorithmName="SHA-512" hashValue="hCxmjEL461ASbogqbVxAaUHEx+WaSUXphC1OLIPioT+xCDDboHFDvIzLynlmE79a+Ws0ogpE1RXz3ebP37s+pA==" saltValue="QJqgwA1s1jyN1s9YJ1Tzs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6" ma:contentTypeDescription="Skapa ett nytt dokument." ma:contentTypeScope="" ma:versionID="5674e418c26fa34c16f7fb4ebcfa2d9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d58cf001e92da3c59c113ac5a7ba1f02"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153755-819E-41F2-82ED-1177C6CAF5BE}">
  <ds:schemaRefs>
    <ds:schemaRef ds:uri="http://schemas.microsoft.com/sharepoint/v3/contenttype/forms"/>
  </ds:schemaRefs>
</ds:datastoreItem>
</file>

<file path=customXml/itemProps2.xml><?xml version="1.0" encoding="utf-8"?>
<ds:datastoreItem xmlns:ds="http://schemas.openxmlformats.org/officeDocument/2006/customXml" ds:itemID="{84F7E270-AF58-490F-9B1C-B5E923E4D742}">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B2D57868-4820-46AE-83B6-7A28384BD5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8</vt:i4>
      </vt:variant>
      <vt:variant>
        <vt:lpstr>Namngivna områden</vt:lpstr>
      </vt:variant>
      <vt:variant>
        <vt:i4>167</vt:i4>
      </vt:variant>
    </vt:vector>
  </HeadingPairs>
  <TitlesOfParts>
    <vt:vector size="175" baseType="lpstr">
      <vt:lpstr>Information</vt:lpstr>
      <vt:lpstr>1 Spec. - 1. Lägsta pris</vt:lpstr>
      <vt:lpstr>1 Spec. - 2. Relativ viktning</vt:lpstr>
      <vt:lpstr>1 Spec. - 3. Mervärdesmodell</vt:lpstr>
      <vt:lpstr>1 Spec. - 4. Annan modell</vt:lpstr>
      <vt:lpstr>2 Avtalstecknande</vt:lpstr>
      <vt:lpstr>Admin</vt:lpstr>
      <vt:lpstr>SysAdmin</vt:lpstr>
      <vt:lpstr>ButtonStatus</vt:lpstr>
      <vt:lpstr>ButtonText</vt:lpstr>
      <vt:lpstr>'1 Spec. - 2. Relativ viktning'!Cell_CB_St2_Rd1</vt:lpstr>
      <vt:lpstr>'1 Spec. - 4. Annan modell'!Cell_CB_St2_Rd1</vt:lpstr>
      <vt:lpstr>Information!Cell_CB_St2_Rd1</vt:lpstr>
      <vt:lpstr>Cell_CB_St2_Rd1</vt:lpstr>
      <vt:lpstr>'1 Spec. - 2. Relativ viktning'!Cell_CB_St2_Rd10</vt:lpstr>
      <vt:lpstr>'1 Spec. - 4. Annan modell'!Cell_CB_St2_Rd10</vt:lpstr>
      <vt:lpstr>Cell_CB_St2_Rd10</vt:lpstr>
      <vt:lpstr>'1 Spec. - 2. Relativ viktning'!Cell_CB_St2_Rd11</vt:lpstr>
      <vt:lpstr>'1 Spec. - 4. Annan modell'!Cell_CB_St2_Rd11</vt:lpstr>
      <vt:lpstr>Information!Cell_CB_St2_Rd11</vt:lpstr>
      <vt:lpstr>Cell_CB_St2_Rd11</vt:lpstr>
      <vt:lpstr>'1 Spec. - 2. Relativ viktning'!Cell_CB_St2_Rd12</vt:lpstr>
      <vt:lpstr>'1 Spec. - 4. Annan modell'!Cell_CB_St2_Rd12</vt:lpstr>
      <vt:lpstr>Information!Cell_CB_St2_Rd12</vt:lpstr>
      <vt:lpstr>Cell_CB_St2_Rd12</vt:lpstr>
      <vt:lpstr>'1 Spec. - 2. Relativ viktning'!Cell_CB_St2_Rd13</vt:lpstr>
      <vt:lpstr>'1 Spec. - 4. Annan modell'!Cell_CB_St2_Rd13</vt:lpstr>
      <vt:lpstr>Information!Cell_CB_St2_Rd13</vt:lpstr>
      <vt:lpstr>Cell_CB_St2_Rd13</vt:lpstr>
      <vt:lpstr>'1 Spec. - 2. Relativ viktning'!Cell_CB_St2_Rd14</vt:lpstr>
      <vt:lpstr>'1 Spec. - 4. Annan modell'!Cell_CB_St2_Rd14</vt:lpstr>
      <vt:lpstr>Information!Cell_CB_St2_Rd14</vt:lpstr>
      <vt:lpstr>Cell_CB_St2_Rd14</vt:lpstr>
      <vt:lpstr>'1 Spec. - 2. Relativ viktning'!Cell_CB_St2_Rd15</vt:lpstr>
      <vt:lpstr>'1 Spec. - 4. Annan modell'!Cell_CB_St2_Rd15</vt:lpstr>
      <vt:lpstr>Information!Cell_CB_St2_Rd15</vt:lpstr>
      <vt:lpstr>Cell_CB_St2_Rd15</vt:lpstr>
      <vt:lpstr>'1 Spec. - 2. Relativ viktning'!Cell_CB_St2_Rd16</vt:lpstr>
      <vt:lpstr>'1 Spec. - 4. Annan modell'!Cell_CB_St2_Rd16</vt:lpstr>
      <vt:lpstr>Information!Cell_CB_St2_Rd16</vt:lpstr>
      <vt:lpstr>Cell_CB_St2_Rd16</vt:lpstr>
      <vt:lpstr>'1 Spec. - 2. Relativ viktning'!Cell_CB_St2_Rd17</vt:lpstr>
      <vt:lpstr>'1 Spec. - 4. Annan modell'!Cell_CB_St2_Rd17</vt:lpstr>
      <vt:lpstr>Information!Cell_CB_St2_Rd17</vt:lpstr>
      <vt:lpstr>Cell_CB_St2_Rd17</vt:lpstr>
      <vt:lpstr>'1 Spec. - 2. Relativ viktning'!Cell_CB_St2_Rd18</vt:lpstr>
      <vt:lpstr>'1 Spec. - 4. Annan modell'!Cell_CB_St2_Rd18</vt:lpstr>
      <vt:lpstr>Information!Cell_CB_St2_Rd18</vt:lpstr>
      <vt:lpstr>Cell_CB_St2_Rd18</vt:lpstr>
      <vt:lpstr>'1 Spec. - 2. Relativ viktning'!Cell_CB_St2_Rd19</vt:lpstr>
      <vt:lpstr>'1 Spec. - 4. Annan modell'!Cell_CB_St2_Rd19</vt:lpstr>
      <vt:lpstr>Information!Cell_CB_St2_Rd19</vt:lpstr>
      <vt:lpstr>Cell_CB_St2_Rd19</vt:lpstr>
      <vt:lpstr>'1 Spec. - 2. Relativ viktning'!Cell_CB_St2_Rd2</vt:lpstr>
      <vt:lpstr>'1 Spec. - 4. Annan modell'!Cell_CB_St2_Rd2</vt:lpstr>
      <vt:lpstr>Cell_CB_St2_Rd2</vt:lpstr>
      <vt:lpstr>'1 Spec. - 2. Relativ viktning'!Cell_CB_St2_Rd20</vt:lpstr>
      <vt:lpstr>'1 Spec. - 4. Annan modell'!Cell_CB_St2_Rd20</vt:lpstr>
      <vt:lpstr>Cell_CB_St2_Rd20</vt:lpstr>
      <vt:lpstr>'1 Spec. - 2. Relativ viktning'!Cell_CB_St2_Rd3</vt:lpstr>
      <vt:lpstr>'1 Spec. - 4. Annan modell'!Cell_CB_St2_Rd3</vt:lpstr>
      <vt:lpstr>Cell_CB_St2_Rd3</vt:lpstr>
      <vt:lpstr>'1 Spec. - 2. Relativ viktning'!Cell_CB_St2_Rd4</vt:lpstr>
      <vt:lpstr>'1 Spec. - 4. Annan modell'!Cell_CB_St2_Rd4</vt:lpstr>
      <vt:lpstr>Cell_CB_St2_Rd4</vt:lpstr>
      <vt:lpstr>'1 Spec. - 2. Relativ viktning'!Cell_CB_St2_Rd5</vt:lpstr>
      <vt:lpstr>'1 Spec. - 4. Annan modell'!Cell_CB_St2_Rd5</vt:lpstr>
      <vt:lpstr>Cell_CB_St2_Rd5</vt:lpstr>
      <vt:lpstr>'1 Spec. - 2. Relativ viktning'!Cell_CB_St2_Rd6</vt:lpstr>
      <vt:lpstr>'1 Spec. - 4. Annan modell'!Cell_CB_St2_Rd6</vt:lpstr>
      <vt:lpstr>Cell_CB_St2_Rd6</vt:lpstr>
      <vt:lpstr>'1 Spec. - 2. Relativ viktning'!Cell_CB_St2_Rd7</vt:lpstr>
      <vt:lpstr>'1 Spec. - 4. Annan modell'!Cell_CB_St2_Rd7</vt:lpstr>
      <vt:lpstr>Cell_CB_St2_Rd7</vt:lpstr>
      <vt:lpstr>'1 Spec. - 2. Relativ viktning'!Cell_CB_St2_Rd8</vt:lpstr>
      <vt:lpstr>'1 Spec. - 4. Annan modell'!Cell_CB_St2_Rd8</vt:lpstr>
      <vt:lpstr>Cell_CB_St2_Rd8</vt:lpstr>
      <vt:lpstr>'1 Spec. - 2. Relativ viktning'!Cell_CB_St2_Rd9</vt:lpstr>
      <vt:lpstr>'1 Spec. - 4. Annan modell'!Cell_CB_St2_Rd9</vt:lpstr>
      <vt:lpstr>Cell_CB_St2_Rd9</vt:lpstr>
      <vt:lpstr>'1 Spec. - 2. Relativ viktning'!DpDwnTDV</vt:lpstr>
      <vt:lpstr>'1 Spec. - 4. Annan modell'!DpDwnTDV</vt:lpstr>
      <vt:lpstr>Information!DpDwnTDV</vt:lpstr>
      <vt:lpstr>DpDwnTDV</vt:lpstr>
      <vt:lpstr>Information!DpDwnUtvddrop</vt:lpstr>
      <vt:lpstr>'1 Spec. - 2. Relativ viktning'!LarmStatus</vt:lpstr>
      <vt:lpstr>'1 Spec. - 4. Annan modell'!LarmStatus</vt:lpstr>
      <vt:lpstr>Information!LarmStatus</vt:lpstr>
      <vt:lpstr>LarmStatus</vt:lpstr>
      <vt:lpstr>ListaTilldelningsVara</vt:lpstr>
      <vt:lpstr>ListaVaraTjänst</vt:lpstr>
      <vt:lpstr>ListLevNamn</vt:lpstr>
      <vt:lpstr>ListvalRegion</vt:lpstr>
      <vt:lpstr>LockStatus</vt:lpstr>
      <vt:lpstr>MiljöNrTjänst</vt:lpstr>
      <vt:lpstr>NrTjänst</vt:lpstr>
      <vt:lpstr>pkey</vt:lpstr>
      <vt:lpstr>ResLevDelområde</vt:lpstr>
      <vt:lpstr>ResOpt</vt:lpstr>
      <vt:lpstr>ResVarTja</vt:lpstr>
      <vt:lpstr>'1 Spec. - 2. Relativ viktning'!SpecBilaga</vt:lpstr>
      <vt:lpstr>'1 Spec. - 4. Annan modell'!SpecBilaga</vt:lpstr>
      <vt:lpstr>Information!SpecBilaga</vt:lpstr>
      <vt:lpstr>SpecBilaga</vt:lpstr>
      <vt:lpstr>'1 Spec. - 2. Relativ viktning'!StatusSpec01</vt:lpstr>
      <vt:lpstr>'1 Spec. - 4. Annan modell'!StatusSpec01</vt:lpstr>
      <vt:lpstr>Information!StatusSpec01</vt:lpstr>
      <vt:lpstr>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'1 Spec. - 2. Relativ viktning'!TillDelVal2</vt:lpstr>
      <vt:lpstr>'1 Spec. - 4. Annan modell'!TillDelVal2</vt:lpstr>
      <vt:lpstr>Information!TillDelVal2</vt:lpstr>
      <vt:lpstr>TillDelVal2</vt:lpstr>
      <vt:lpstr>UKey</vt:lpstr>
      <vt:lpstr>'1 Spec. - 2. Relativ viktning'!USRDelområde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UtvarderingsVal</vt:lpstr>
      <vt:lpstr>'1 Spec. - 2. Relativ viktning'!UtvarderingsVal2</vt:lpstr>
      <vt:lpstr>'1 Spec. - 4. Annan modell'!UtvarderingsVal2</vt:lpstr>
      <vt:lpstr>Information!UtvarderingsVal2</vt:lpstr>
      <vt:lpstr>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2022-03-04T07:13:21Z</cp:lastPrinted>
  <dcterms:created xsi:type="dcterms:W3CDTF">2008-11-24T11:40:31Z</dcterms:created>
  <dcterms:modified xsi:type="dcterms:W3CDTF">2022-12-12T05:37:19Z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ies>
</file>