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U:\ITK 2020\3 Förvaltning\3 Möten-Information\Digitalt informationsmöte AO1-AO5 Myndigheter september 2023\Presentationer Avropa\"/>
    </mc:Choice>
  </mc:AlternateContent>
  <xr:revisionPtr revIDLastSave="0" documentId="8_{9249D9A1-20E4-4E23-A55D-39AA819D764C}" xr6:coauthVersionLast="47" xr6:coauthVersionMax="47" xr10:uidLastSave="{00000000-0000-0000-0000-000000000000}"/>
  <workbookProtection workbookAlgorithmName="SHA-512" workbookHashValue="kM5WEe8zz5Cvx9xuH8HD+31y+vYHgH3PovmDbA5pqI14/ECNTEhqFrGfdt/9nG1UnpMld5RelN5jM3Od62+6QA==" workbookSaltValue="JqavS5OBqE9hzNnxWY2J9g==" workbookSpinCount="100000" lockStructure="1"/>
  <bookViews>
    <workbookView xWindow="-120" yWindow="-120" windowWidth="51840" windowHeight="21240" xr2:uid="{00000000-000D-0000-FFFF-FFFF00000000}"/>
  </bookViews>
  <sheets>
    <sheet name="Verksamhetens IT-behov" sheetId="1" r:id="rId1"/>
    <sheet name="Prismatris " sheetId="2" r:id="rId2"/>
    <sheet name="Information"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4" i="1" l="1"/>
  <c r="L20" i="2" l="1"/>
  <c r="F20" i="2" s="1"/>
  <c r="L12" i="2"/>
  <c r="L19" i="2"/>
  <c r="J19" i="2" s="1"/>
  <c r="I20" i="2" l="1"/>
  <c r="B20" i="2"/>
  <c r="J20" i="2"/>
  <c r="J21" i="2" s="1"/>
  <c r="C20" i="2"/>
  <c r="D20" i="2"/>
  <c r="G20" i="2"/>
  <c r="H20" i="2"/>
  <c r="E20" i="2"/>
  <c r="C19" i="2"/>
  <c r="D19" i="2"/>
  <c r="E19" i="2"/>
  <c r="F19" i="2"/>
  <c r="F21" i="2" s="1"/>
  <c r="G19" i="2"/>
  <c r="H19" i="2"/>
  <c r="I19" i="2"/>
  <c r="B19" i="2"/>
  <c r="B21" i="2" s="1"/>
  <c r="L11" i="2"/>
  <c r="I21" i="2" l="1"/>
  <c r="E21" i="2"/>
  <c r="H21" i="2"/>
  <c r="G21" i="2"/>
  <c r="D21" i="2"/>
  <c r="C21" i="2"/>
  <c r="G11" i="2"/>
  <c r="H11" i="2"/>
  <c r="I11" i="2"/>
  <c r="E11" i="2"/>
  <c r="F11" i="2"/>
  <c r="J11" i="2"/>
  <c r="C11" i="2"/>
  <c r="D11" i="2"/>
  <c r="B11" i="2"/>
  <c r="E50" i="1" l="1"/>
  <c r="B12" i="2"/>
  <c r="B13" i="2" s="1"/>
  <c r="B25" i="2" s="1"/>
  <c r="F12" i="2"/>
  <c r="F13" i="2" s="1"/>
  <c r="F25" i="2" s="1"/>
  <c r="I12" i="2"/>
  <c r="I13" i="2" s="1"/>
  <c r="I25" i="2" s="1"/>
  <c r="G12" i="2"/>
  <c r="G13" i="2" s="1"/>
  <c r="G25" i="2" s="1"/>
  <c r="E12" i="2"/>
  <c r="E13" i="2" s="1"/>
  <c r="E25" i="2" s="1"/>
  <c r="H12" i="2"/>
  <c r="H13" i="2" s="1"/>
  <c r="H25" i="2" s="1"/>
  <c r="D12" i="2"/>
  <c r="D13" i="2" s="1"/>
  <c r="D25" i="2" s="1"/>
  <c r="J12" i="2"/>
  <c r="J13" i="2" s="1"/>
  <c r="J25" i="2" s="1"/>
  <c r="C12" i="2"/>
  <c r="C13" i="2" s="1"/>
  <c r="C25" i="2" s="1"/>
  <c r="K30" i="2" l="1"/>
  <c r="D27" i="2"/>
  <c r="D28" i="2" s="1"/>
  <c r="J27" i="2"/>
  <c r="J28" i="2" s="1"/>
  <c r="I27" i="2"/>
  <c r="I28" i="2" s="1"/>
  <c r="C27" i="2"/>
  <c r="C28" i="2" s="1"/>
  <c r="F27" i="2"/>
  <c r="F28" i="2" s="1"/>
  <c r="B27" i="2"/>
  <c r="B28" i="2" s="1"/>
  <c r="H27" i="2"/>
  <c r="H28" i="2" s="1"/>
  <c r="G27" i="2"/>
  <c r="G28" i="2" s="1"/>
  <c r="E27" i="2"/>
  <c r="E28" i="2" s="1"/>
  <c r="C30" i="2" l="1"/>
  <c r="B30" i="2"/>
  <c r="D30" i="2"/>
  <c r="J30" i="2"/>
  <c r="G30" i="2"/>
  <c r="H30" i="2"/>
  <c r="F30" i="2"/>
  <c r="E30" i="2"/>
  <c r="I30" i="2"/>
  <c r="B33" i="2" l="1"/>
  <c r="F45" i="1" s="1"/>
  <c r="B34" i="2"/>
  <c r="F46" i="1" s="1"/>
  <c r="B35" i="2"/>
  <c r="F47" i="1" s="1"/>
  <c r="B36" i="2"/>
  <c r="F48" i="1" s="1"/>
  <c r="B37" i="2"/>
  <c r="F49" i="1" s="1"/>
  <c r="E37" i="2"/>
  <c r="B47" i="2"/>
  <c r="F60" i="1" s="1"/>
  <c r="D48" i="2"/>
  <c r="J61" i="1" s="1"/>
  <c r="D43" i="2"/>
  <c r="J56" i="1" s="1"/>
  <c r="D45" i="2"/>
  <c r="J58" i="1" s="1"/>
  <c r="D41" i="2"/>
  <c r="J54" i="1" s="1"/>
  <c r="D46" i="2"/>
  <c r="J59" i="1" s="1"/>
  <c r="D44" i="2"/>
  <c r="J57" i="1" s="1"/>
  <c r="D47" i="2"/>
  <c r="J60" i="1" s="1"/>
  <c r="D40" i="2"/>
  <c r="D42" i="2"/>
  <c r="J55" i="1" s="1"/>
  <c r="B42" i="2"/>
  <c r="F55" i="1" s="1"/>
  <c r="B43" i="2"/>
  <c r="F56" i="1" s="1"/>
  <c r="B40" i="2"/>
  <c r="B46" i="2"/>
  <c r="F59" i="1" s="1"/>
  <c r="B48" i="2"/>
  <c r="B44" i="2"/>
  <c r="F57" i="1" s="1"/>
  <c r="B41" i="2"/>
  <c r="F54" i="1" s="1"/>
  <c r="B45" i="2"/>
  <c r="F58" i="1" s="1"/>
  <c r="N19" i="2"/>
  <c r="H41" i="1" s="1"/>
  <c r="N11" i="2"/>
  <c r="H35" i="1" s="1"/>
  <c r="N20" i="2"/>
  <c r="H42" i="1" s="1"/>
  <c r="N12" i="2"/>
  <c r="H36" i="1" s="1"/>
  <c r="G51" i="1" l="1"/>
  <c r="J53" i="1"/>
  <c r="F53" i="1"/>
  <c r="F61" i="1" l="1"/>
  <c r="I11" i="1"/>
  <c r="I7" i="1"/>
  <c r="I10" i="1"/>
  <c r="I8" i="1"/>
  <c r="I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Wedholm</author>
  </authors>
  <commentList>
    <comment ref="B20" authorId="0" shapeId="0" xr:uid="{62824D2C-86F7-4BA1-89C2-D590519CDBEF}">
      <text>
        <r>
          <rPr>
            <sz val="9"/>
            <color indexed="81"/>
            <rFont val="Tahoma"/>
            <family val="2"/>
          </rPr>
          <t xml:space="preserve">Kund beskriver uppdraget som konsult ska utföra samt eventuella system konsulten ska ha god kunskap i.  
</t>
        </r>
      </text>
    </comment>
    <comment ref="B33" authorId="0" shapeId="0" xr:uid="{9C4A5EEE-757B-4E1E-B122-EFE4809521B4}">
      <text>
        <r>
          <rPr>
            <b/>
            <sz val="9"/>
            <color indexed="81"/>
            <rFont val="Tahoma"/>
            <family val="2"/>
          </rPr>
          <t xml:space="preserve">Kravspecifikation konsult
</t>
        </r>
        <r>
          <rPr>
            <sz val="9"/>
            <color indexed="81"/>
            <rFont val="Tahoma"/>
            <family val="2"/>
          </rPr>
          <t xml:space="preserve">Uppdrag som Användbarhetsdesigner/UX-designer kan exempelvis innebära arbete med User experience (UX) och användarcentrerad design av system, utifrån verksamhets- och målgruppsanalysen beskriva interaktion mellan användarna och systemet samt hur informationen i systemet ska struktureras och presenteras med fokus på att uppnå användarnytta och kundupplevelse.
</t>
        </r>
        <r>
          <rPr>
            <b/>
            <sz val="9"/>
            <color indexed="81"/>
            <rFont val="Tahoma"/>
            <family val="2"/>
          </rPr>
          <t xml:space="preserve">
</t>
        </r>
        <r>
          <rPr>
            <sz val="9"/>
            <color indexed="81"/>
            <rFont val="Tahoma"/>
            <family val="2"/>
          </rPr>
          <t>Konsulten ska:</t>
        </r>
        <r>
          <rPr>
            <b/>
            <sz val="9"/>
            <color indexed="81"/>
            <rFont val="Tahoma"/>
            <family val="2"/>
          </rPr>
          <t xml:space="preserve">
- </t>
        </r>
        <r>
          <rPr>
            <sz val="9"/>
            <color indexed="81"/>
            <rFont val="Tahoma"/>
            <family val="2"/>
          </rPr>
          <t>Arbetat minst 6 år som konsult inom rollen med erfarenhet av uppdrag enligt beskrivning ovan.
- Tala och skriva svenska flytande.
- Inneha utbildning med examen på universitets/högskole/yrkeshögskole nivå eller motsvarande, om utbildning saknas ska konsulten arbetat minst 8 år inom rollen. En avropande kund får inte i en beställning ställa krav på specifik utbildning.
- Genomgått relevanta kurser inom området, inneha relevanta certifikat samt en hög och aktuell kompetens inom området, kunna leda grupper och arbeta självständigt. 
- ha gått minst tre olika kurser inom kompetensområdet varav en det senaste året räknat från och med beställningsdatum. En avropande kund får inte i en beställning ställa egna krav på specifika kurser eller certifikat.
- ha genomgått minst tre kurser inom sitt kompetensområde som omfattat minst två heldagar vardera (det behöver inte vara samma kurser som punkten ovan).
- ha erfarenhet av olika system och genomgått kurser i dessa system. Kund får specificera vilka system konsulten ska ha god kunskap i. Med god kunskap avses i förutom genomgångna kurser, tidigare genomförda uppdrag relaterade till dessa system om totalt minst 1500 timmar.
-ha erfarenhet av tillgänglighetsanpassning i användargränssnitt för personer med funktionsvariationer.</t>
        </r>
      </text>
    </comment>
    <comment ref="B34" authorId="0" shapeId="0" xr:uid="{7C8D3FFB-F882-4435-B9F5-A0985D7C90D3}">
      <text>
        <r>
          <rPr>
            <sz val="9"/>
            <color indexed="81"/>
            <rFont val="Tahoma"/>
            <family val="2"/>
          </rPr>
          <t xml:space="preserve">Maximalt 500 timmar per avrop
</t>
        </r>
      </text>
    </comment>
    <comment ref="C34" authorId="0" shapeId="0" xr:uid="{426B78D2-273D-45E4-BE77-DC2C913B7D49}">
      <text>
        <r>
          <rPr>
            <sz val="9"/>
            <color indexed="81"/>
            <rFont val="Tahoma"/>
            <family val="2"/>
          </rPr>
          <t>Ange om ni vill att ramavtalsleverantören ska svara med CV</t>
        </r>
        <r>
          <rPr>
            <sz val="9"/>
            <color indexed="81"/>
            <rFont val="Tahoma"/>
            <charset val="1"/>
          </rPr>
          <t xml:space="preserve">
</t>
        </r>
      </text>
    </comment>
    <comment ref="D34" authorId="0" shapeId="0" xr:uid="{C740A389-B7B9-46E5-9F1F-059B18E681B8}">
      <text>
        <r>
          <rPr>
            <b/>
            <sz val="9"/>
            <color indexed="81"/>
            <rFont val="Tahoma"/>
            <family val="2"/>
          </rPr>
          <t>Ramavtalsleverantören anger namn på konsult samt bifogar CV</t>
        </r>
      </text>
    </comment>
    <comment ref="B39" authorId="0" shapeId="0" xr:uid="{3BCB6DD1-FB20-4DD3-BA5D-BCAE28A98BD3}">
      <text>
        <r>
          <rPr>
            <b/>
            <sz val="9"/>
            <color indexed="81"/>
            <rFont val="Tahoma"/>
            <charset val="1"/>
          </rPr>
          <t xml:space="preserve">Kravspecifikation konsult
</t>
        </r>
        <r>
          <rPr>
            <sz val="9"/>
            <color indexed="81"/>
            <rFont val="Tahoma"/>
            <family val="2"/>
          </rPr>
          <t xml:space="preserve">Uppdrag som Kravhanterare/kravanalytiker kan innebära exempelvis arbete med att leda, samordna och/eller ansvara för framtagning av krav på system, utredningar och framtagning av systemkravspecifikationer utifrån genomförd verksamhetsanalys.
</t>
        </r>
        <r>
          <rPr>
            <b/>
            <sz val="9"/>
            <color indexed="81"/>
            <rFont val="Tahoma"/>
            <charset val="1"/>
          </rPr>
          <t xml:space="preserve">
</t>
        </r>
        <r>
          <rPr>
            <sz val="9"/>
            <color indexed="81"/>
            <rFont val="Tahoma"/>
            <family val="2"/>
          </rPr>
          <t>Konsulten ska:
- Arbetat minst 6 år som konsult inom rollen med erfarenhet av uppdrag enligt beskrivning ovan.
- Tala och skriva svenska flytande.
- Inneha utbildning med examen på universitets/högskole/yrkeshögskole nivå eller motsvarande, om utbildning saknas ska konsulten arbetat minst 8 år inom rollen. En avropande kund får inte i en beställning ställa krav på specifik utbildning.
- inneha giltig IREB certifiering eller likvärdigt.
- Genomgått relevanta kurser inom området, inneha relevanta certifikat samt en hög och aktuell kompetens inom området, kunna leda grupper och arbeta självständigt. 
- ha gått minst tre olika kurser inom kompetensområdet varav en det senaste året räknat från och med beställningsdatum. En avropande kund får inte i en beställning ställa egna krav på specifika kurser eller certifikat.
- ha genomgått minst tre kurser inom sitt kompetensområde som omfattat minst två heldagar vardera (det behöver inte vara samma kurser som punkten ovan).
- ha erfarenhet av olika system och genomgått kurser i dessa system. Kund får specificera vilka system konsulten ska ha god kunskap i. Med god kunskap avses i förutom genomgångna kurser, tidigare genomförda uppdrag relaterade till dessa system om totalt minst 1500 timmar.</t>
        </r>
      </text>
    </comment>
    <comment ref="B40" authorId="0" shapeId="0" xr:uid="{F9DFF86F-8F71-43E6-B59D-882F945F093B}">
      <text>
        <r>
          <rPr>
            <sz val="9"/>
            <color indexed="81"/>
            <rFont val="Tahoma"/>
            <family val="2"/>
          </rPr>
          <t xml:space="preserve">Maximalt 500 timmar per avrop
</t>
        </r>
      </text>
    </comment>
    <comment ref="C40" authorId="0" shapeId="0" xr:uid="{669CD564-DD71-44A3-AFFA-462EFF59EC44}">
      <text>
        <r>
          <rPr>
            <sz val="9"/>
            <color indexed="81"/>
            <rFont val="Tahoma"/>
            <family val="2"/>
          </rPr>
          <t>Ange om ni vill att ramavtalsleverantören ska svara med CV</t>
        </r>
        <r>
          <rPr>
            <sz val="9"/>
            <color indexed="81"/>
            <rFont val="Tahoma"/>
            <charset val="1"/>
          </rPr>
          <t xml:space="preserve">
</t>
        </r>
      </text>
    </comment>
    <comment ref="D40" authorId="0" shapeId="0" xr:uid="{782A0F6A-273D-4375-925D-046969086105}">
      <text>
        <r>
          <rPr>
            <b/>
            <sz val="9"/>
            <color indexed="81"/>
            <rFont val="Tahoma"/>
            <family val="2"/>
          </rPr>
          <t>Ramavtalsleverantören anger namn på konsult samt bifogar CV</t>
        </r>
      </text>
    </comment>
  </commentList>
</comments>
</file>

<file path=xl/sharedStrings.xml><?xml version="1.0" encoding="utf-8"?>
<sst xmlns="http://schemas.openxmlformats.org/spreadsheetml/2006/main" count="151" uniqueCount="121">
  <si>
    <t>Rangordning</t>
  </si>
  <si>
    <t>Ramavtalsleverantör</t>
  </si>
  <si>
    <t>Totalpris:</t>
  </si>
  <si>
    <t>Rangordning för avropet</t>
  </si>
  <si>
    <t xml:space="preserve">Rangordnad 1:a </t>
  </si>
  <si>
    <t xml:space="preserve">Rangordnad 2:a </t>
  </si>
  <si>
    <t xml:space="preserve">Rangordnad 3:a </t>
  </si>
  <si>
    <t>Underskrift kund</t>
  </si>
  <si>
    <t>Underskrift ramavtalsleverantör</t>
  </si>
  <si>
    <t>Datum</t>
  </si>
  <si>
    <t>Pris</t>
  </si>
  <si>
    <t>Leverantör</t>
  </si>
  <si>
    <t>Kundens uppgifter</t>
  </si>
  <si>
    <t>Ramavtalsleverantörens uppgifter</t>
  </si>
  <si>
    <t>Ramavtalslev</t>
  </si>
  <si>
    <t>Organisationsnr</t>
  </si>
  <si>
    <t>Kontaktperson</t>
  </si>
  <si>
    <t>Telefonnummer</t>
  </si>
  <si>
    <t>E-postadress</t>
  </si>
  <si>
    <t>Fakturareferens</t>
  </si>
  <si>
    <t>Organisations nr</t>
  </si>
  <si>
    <t>Beställning inklusive Kontrakt</t>
  </si>
  <si>
    <t>Kontraktstid</t>
  </si>
  <si>
    <t>Standard e-faktura</t>
  </si>
  <si>
    <t>Org.nr</t>
  </si>
  <si>
    <t>Tel.nr.</t>
  </si>
  <si>
    <t>E-post</t>
  </si>
  <si>
    <t xml:space="preserve">Datum </t>
  </si>
  <si>
    <t>Rangordning för beställning</t>
  </si>
  <si>
    <t xml:space="preserve">Vinnande Ramavtalsleverantör </t>
  </si>
  <si>
    <t>Om vinnnande ramavtalsleverantör inte kan leverera, visa nästa i rangordningen för avropet</t>
  </si>
  <si>
    <t xml:space="preserve">Rangordnad 4:a </t>
  </si>
  <si>
    <t xml:space="preserve">Rangordnad 5:a </t>
  </si>
  <si>
    <t xml:space="preserve">Rangordnad 6:a </t>
  </si>
  <si>
    <t>Kund</t>
  </si>
  <si>
    <t>Totalsumma</t>
  </si>
  <si>
    <t>Användbarhetsdesigner/UX-designer</t>
  </si>
  <si>
    <t xml:space="preserve">Pris per timme </t>
  </si>
  <si>
    <t>Summa</t>
  </si>
  <si>
    <t>Kravhanterare/kravanalytiker</t>
  </si>
  <si>
    <t>Pris per timme</t>
  </si>
  <si>
    <t>Antal timmar</t>
  </si>
  <si>
    <t>Konsultens namn</t>
  </si>
  <si>
    <t>Uppdragsbeskrivning</t>
  </si>
  <si>
    <t>För leverans, uppdragsvillkor, viten etc. se Allmänna vilkor</t>
  </si>
  <si>
    <t xml:space="preserve">Rangordnad 7:a </t>
  </si>
  <si>
    <t xml:space="preserve">Rangordnad 8:a </t>
  </si>
  <si>
    <t xml:space="preserve">Rangordnad 9:a </t>
  </si>
  <si>
    <t>Summa rad 1</t>
  </si>
  <si>
    <t>Summa rad 2</t>
  </si>
  <si>
    <t>CV ska bifogas</t>
  </si>
  <si>
    <t>Kundens diarienr.</t>
  </si>
  <si>
    <t xml:space="preserve">Stationeringsort </t>
  </si>
  <si>
    <t>Adress för e-faktura/Peppol-ID</t>
  </si>
  <si>
    <t xml:space="preserve">Uppdraget påbörjas </t>
  </si>
  <si>
    <t>Avropsberättigad får avvika från rangordningen om följande särskilda skäl föreligger:</t>
  </si>
  <si>
    <t>och ramavtalsleverantören ska matcha med en för uppdraget relevant konsult som uppfyller kraven.</t>
  </si>
  <si>
    <t>Consid AB</t>
  </si>
  <si>
    <t>556599-4307</t>
  </si>
  <si>
    <t>Pulsen AB</t>
  </si>
  <si>
    <t>556259-6428</t>
  </si>
  <si>
    <t>Capgemini Sverige AB</t>
  </si>
  <si>
    <t>556092-3053</t>
  </si>
  <si>
    <t>ÅF Digital Solutions AB</t>
  </si>
  <si>
    <t>556866-4444</t>
  </si>
  <si>
    <t>Netlight Consulting AB</t>
  </si>
  <si>
    <t>556575-6227</t>
  </si>
  <si>
    <t>CGI Sverige AB</t>
  </si>
  <si>
    <t>556337-2191</t>
  </si>
  <si>
    <t xml:space="preserve">Nexer A Society AB </t>
  </si>
  <si>
    <t>559307-9519</t>
  </si>
  <si>
    <t>HiQ Public Sector AB</t>
  </si>
  <si>
    <t>559309-3726</t>
  </si>
  <si>
    <t>559309-6794</t>
  </si>
  <si>
    <t>Hani Abou</t>
  </si>
  <si>
    <t>0767-010001</t>
  </si>
  <si>
    <t>public@nexerasociety.se</t>
  </si>
  <si>
    <t>Jacob Almers</t>
  </si>
  <si>
    <t>Daniel Stafsing</t>
  </si>
  <si>
    <t>Victor Petisme</t>
  </si>
  <si>
    <t>Magnus Bååth</t>
  </si>
  <si>
    <t>Håkan Bernerson</t>
  </si>
  <si>
    <t>0708-531718</t>
  </si>
  <si>
    <t>0704-921575</t>
  </si>
  <si>
    <t>073 620 60 08</t>
  </si>
  <si>
    <t>072 228 80 90</t>
  </si>
  <si>
    <t>0704-200008</t>
  </si>
  <si>
    <t>avrop.kammarkollegiet2021.omrade1@consid.se</t>
  </si>
  <si>
    <t>kammarkollegiet-it@netlight.com</t>
  </si>
  <si>
    <t>ramavtal@pulsen.se</t>
  </si>
  <si>
    <t>kammarkollegiet@afry.com</t>
  </si>
  <si>
    <t>it-konsult.kammarkollegiet@hiq.se</t>
  </si>
  <si>
    <t>ramavtalpublic.se@cgi.com</t>
  </si>
  <si>
    <t>avrop.se@capgemini.com</t>
  </si>
  <si>
    <t>Åsa Lindman</t>
  </si>
  <si>
    <t>073-0931124</t>
  </si>
  <si>
    <t xml:space="preserve">Särskild fördelningsnyckel (Dynamisk rangordning)  </t>
  </si>
  <si>
    <t>Eva Aronsson</t>
  </si>
  <si>
    <t>070-6980953</t>
  </si>
  <si>
    <t>IT-konsulttjänster - Verksamhetens IT-behov</t>
  </si>
  <si>
    <t>avrop.itkonsult@knowit.se</t>
  </si>
  <si>
    <t xml:space="preserve">Knowit &amp; Precio Fishbone Public IT AB </t>
  </si>
  <si>
    <t>David Pettersson</t>
  </si>
  <si>
    <t>072-5026324</t>
  </si>
  <si>
    <t>Avropsmyndigheten</t>
  </si>
  <si>
    <t>Ja</t>
  </si>
  <si>
    <r>
      <rPr>
        <b/>
        <sz val="11"/>
        <color theme="1"/>
        <rFont val="Franklin Gothic Book"/>
        <family val="2"/>
      </rPr>
      <t>5</t>
    </r>
    <r>
      <rPr>
        <sz val="11"/>
        <color theme="1"/>
        <rFont val="Franklin Gothic Book"/>
        <family val="2"/>
      </rPr>
      <t>. Den leverantör som har det totalt lägsta priset för efterfrågad/e konsultroll/er visas som vinnande leverantör. Övriga leverantörer anges i tabellen för rangordning.</t>
    </r>
  </si>
  <si>
    <r>
      <rPr>
        <b/>
        <sz val="11"/>
        <color theme="1"/>
        <rFont val="Franklin Gothic Book"/>
        <family val="2"/>
      </rPr>
      <t>7.</t>
    </r>
    <r>
      <rPr>
        <sz val="11"/>
        <color theme="1"/>
        <rFont val="Franklin Gothic Book"/>
        <family val="2"/>
      </rPr>
      <t xml:space="preserve"> Leverantör som accepterar ska ange offererad konsult/konsulters namn i det blå fältet och bifoga CV om så begärts.</t>
    </r>
  </si>
  <si>
    <r>
      <rPr>
        <b/>
        <sz val="11"/>
        <color theme="1"/>
        <rFont val="Franklin Gothic Book"/>
        <family val="2"/>
      </rPr>
      <t>10.</t>
    </r>
    <r>
      <rPr>
        <sz val="11"/>
        <color theme="1"/>
        <rFont val="Franklin Gothic Book"/>
        <family val="2"/>
      </rPr>
      <t xml:space="preserve"> En Konsult ska påbörja uppdraget på heltid senast inom 10 arbetsdagar efter kontrakt tecknats, alternativt enligt det senare datum och/eller till den omfattning som avropsberättigad anger.</t>
    </r>
  </si>
  <si>
    <r>
      <rPr>
        <b/>
        <sz val="11"/>
        <color theme="1"/>
        <rFont val="Franklin Gothic Book"/>
        <family val="2"/>
      </rPr>
      <t>1.</t>
    </r>
    <r>
      <rPr>
        <sz val="11"/>
        <color theme="1"/>
        <rFont val="Franklin Gothic Book"/>
        <family val="2"/>
      </rPr>
      <t xml:space="preserve"> om Ramavtalsleverantören inte har besvarat Avropet alternativt inte återkommit med Avropssvar inom reglerad tid, eller</t>
    </r>
  </si>
  <si>
    <r>
      <rPr>
        <b/>
        <sz val="11"/>
        <color theme="1"/>
        <rFont val="Franklin Gothic Book"/>
        <family val="2"/>
      </rPr>
      <t>2.</t>
    </r>
    <r>
      <rPr>
        <sz val="11"/>
        <color theme="1"/>
        <rFont val="Franklin Gothic Book"/>
        <family val="2"/>
      </rPr>
      <t xml:space="preserve"> om Ramavtalsleverantören har godtagbara skäl att avböja avrop (såsom att angiven leveranskapacitet är uppnådd), eller</t>
    </r>
  </si>
  <si>
    <r>
      <rPr>
        <b/>
        <sz val="11"/>
        <color theme="1"/>
        <rFont val="Franklin Gothic Book"/>
        <family val="2"/>
      </rPr>
      <t>3.</t>
    </r>
    <r>
      <rPr>
        <sz val="11"/>
        <color theme="1"/>
        <rFont val="Franklin Gothic Book"/>
        <family val="2"/>
      </rPr>
      <t xml:space="preserve"> om Avropet avser en ersättningsanskaffning som beror på att Avropsberättigad tidigare hävt eller sagt upp ett Kontrakt och detta beror på Ramavtalsleverantören.</t>
    </r>
  </si>
  <si>
    <r>
      <rPr>
        <b/>
        <sz val="11"/>
        <color theme="1"/>
        <rFont val="Franklin Gothic Book"/>
        <family val="2"/>
      </rPr>
      <t>1.</t>
    </r>
    <r>
      <rPr>
        <sz val="11"/>
        <color theme="1"/>
        <rFont val="Franklin Gothic Book"/>
        <family val="2"/>
      </rPr>
      <t xml:space="preserve"> Fyll i myndighetsuppgifter och uppdragsbeskrivning i de gula fälten. </t>
    </r>
    <r>
      <rPr>
        <b/>
        <i/>
        <sz val="11"/>
        <color theme="1"/>
        <rFont val="Franklin Gothic Book"/>
        <family val="2"/>
      </rPr>
      <t>Avropsberättigad beskriver uppdraget, eventuella system och förutsättningar i beställning</t>
    </r>
    <r>
      <rPr>
        <sz val="11"/>
        <color theme="1"/>
        <rFont val="Franklin Gothic Book"/>
        <family val="2"/>
      </rPr>
      <t xml:space="preserve"> </t>
    </r>
  </si>
  <si>
    <r>
      <rPr>
        <b/>
        <sz val="11"/>
        <color theme="1"/>
        <rFont val="Franklin Gothic Book"/>
        <family val="2"/>
      </rPr>
      <t>2</t>
    </r>
    <r>
      <rPr>
        <sz val="11"/>
        <color theme="1"/>
        <rFont val="Franklin Gothic Book"/>
        <family val="2"/>
      </rPr>
      <t xml:space="preserve">. Fyll i ditt </t>
    </r>
    <r>
      <rPr>
        <b/>
        <i/>
        <sz val="11"/>
        <color theme="1"/>
        <rFont val="Franklin Gothic Book"/>
        <family val="2"/>
      </rPr>
      <t xml:space="preserve">behov av timmar per angiven konsultroll </t>
    </r>
    <r>
      <rPr>
        <sz val="11"/>
        <color theme="1"/>
        <rFont val="Franklin Gothic Book"/>
        <family val="2"/>
      </rPr>
      <t xml:space="preserve">och om du önskar att leverantören skickar med </t>
    </r>
    <r>
      <rPr>
        <b/>
        <i/>
        <sz val="11"/>
        <color theme="1"/>
        <rFont val="Franklin Gothic Book"/>
        <family val="2"/>
      </rPr>
      <t>CV på offererad konsult</t>
    </r>
    <r>
      <rPr>
        <sz val="11"/>
        <color theme="1"/>
        <rFont val="Franklin Gothic Book"/>
        <family val="2"/>
      </rPr>
      <t>.</t>
    </r>
  </si>
  <si>
    <r>
      <rPr>
        <b/>
        <sz val="11"/>
        <color theme="1"/>
        <rFont val="Franklin Gothic Book"/>
        <family val="2"/>
      </rPr>
      <t>3.</t>
    </r>
    <r>
      <rPr>
        <sz val="11"/>
        <color theme="1"/>
        <rFont val="Franklin Gothic Book"/>
        <family val="2"/>
      </rPr>
      <t xml:space="preserve"> </t>
    </r>
    <r>
      <rPr>
        <b/>
        <i/>
        <sz val="11"/>
        <color theme="1"/>
        <rFont val="Franklin Gothic Book"/>
        <family val="2"/>
      </rPr>
      <t>Se i informationsrutan vilken kravspecifikation som gäller för aktuell roll.</t>
    </r>
  </si>
  <si>
    <r>
      <rPr>
        <b/>
        <sz val="11"/>
        <color theme="1"/>
        <rFont val="Franklin Gothic Book"/>
        <family val="2"/>
      </rPr>
      <t>4.</t>
    </r>
    <r>
      <rPr>
        <sz val="11"/>
        <color theme="1"/>
        <rFont val="Franklin Gothic Book"/>
        <family val="2"/>
      </rPr>
      <t xml:space="preserve"> Observera att det</t>
    </r>
    <r>
      <rPr>
        <b/>
        <i/>
        <sz val="11"/>
        <color theme="1"/>
        <rFont val="Franklin Gothic Book"/>
        <family val="2"/>
      </rPr>
      <t xml:space="preserve"> inte är möjligt att ställa andra eller högre krav på konsulten</t>
    </r>
    <r>
      <rPr>
        <sz val="11"/>
        <color theme="1"/>
        <rFont val="Franklin Gothic Book"/>
        <family val="2"/>
      </rPr>
      <t>. Om det finns behov av det ska avrop istället göras via förnyad konkurrensutsättning.</t>
    </r>
  </si>
  <si>
    <r>
      <rPr>
        <b/>
        <sz val="11"/>
        <color theme="1"/>
        <rFont val="Franklin Gothic Book"/>
        <family val="2"/>
      </rPr>
      <t>6</t>
    </r>
    <r>
      <rPr>
        <sz val="11"/>
        <color theme="1"/>
        <rFont val="Franklin Gothic Book"/>
        <family val="2"/>
      </rPr>
      <t xml:space="preserve">. </t>
    </r>
    <r>
      <rPr>
        <b/>
        <i/>
        <sz val="11"/>
        <color theme="1"/>
        <rFont val="Franklin Gothic Book"/>
        <family val="2"/>
      </rPr>
      <t>Skicka mallen till den vinnande leverantören som en avropsförfrågan/beställningsunderlag</t>
    </r>
    <r>
      <rPr>
        <sz val="11"/>
        <color theme="1"/>
        <rFont val="Franklin Gothic Book"/>
        <family val="2"/>
      </rPr>
      <t>. Leverantören ska svara inom 5 arbetsdagar.</t>
    </r>
  </si>
  <si>
    <r>
      <rPr>
        <b/>
        <sz val="11"/>
        <color theme="1"/>
        <rFont val="Franklin Gothic Book"/>
        <family val="2"/>
      </rPr>
      <t>8</t>
    </r>
    <r>
      <rPr>
        <sz val="11"/>
        <color theme="1"/>
        <rFont val="Franklin Gothic Book"/>
        <family val="2"/>
      </rPr>
      <t xml:space="preserve">. </t>
    </r>
    <r>
      <rPr>
        <b/>
        <i/>
        <sz val="11"/>
        <color theme="1"/>
        <rFont val="Franklin Gothic Book"/>
        <family val="2"/>
      </rPr>
      <t>Använd gärna denna mall som underlag till kontrakt</t>
    </r>
    <r>
      <rPr>
        <sz val="11"/>
        <color theme="1"/>
        <rFont val="Franklin Gothic Book"/>
        <family val="2"/>
      </rPr>
      <t>. Ange om underskrifter ska göras digitalt eller på papper.</t>
    </r>
  </si>
  <si>
    <r>
      <rPr>
        <b/>
        <sz val="11"/>
        <color theme="1"/>
        <rFont val="Franklin Gothic Book"/>
        <family val="2"/>
      </rPr>
      <t>9.</t>
    </r>
    <r>
      <rPr>
        <sz val="11"/>
        <color theme="1"/>
        <rFont val="Franklin Gothic Book"/>
        <family val="2"/>
      </rPr>
      <t xml:space="preserve"> </t>
    </r>
    <r>
      <rPr>
        <b/>
        <i/>
        <sz val="11"/>
        <color theme="1"/>
        <rFont val="Franklin Gothic Book"/>
        <family val="2"/>
      </rPr>
      <t>Leverantör som avböjer ska ange orsak till det. Du skickar då vidare avropsförfrågan/beställningsunderlag till nästa leverantör enligt rangordningen</t>
    </r>
    <r>
      <rPr>
        <sz val="11"/>
        <color theme="1"/>
        <rFont val="Franklin Gothic Book"/>
        <family val="2"/>
      </rPr>
      <t>.</t>
    </r>
  </si>
  <si>
    <r>
      <t xml:space="preserve">    Leverantörerna är </t>
    </r>
    <r>
      <rPr>
        <b/>
        <i/>
        <sz val="11"/>
        <color theme="1"/>
        <rFont val="Franklin Gothic Book"/>
        <family val="2"/>
      </rPr>
      <t>skyldiga att svara och att kunna leverera enligt ramavtalet, att inte göra det kan utgöra grund för vite</t>
    </r>
    <r>
      <rPr>
        <sz val="11"/>
        <color theme="1"/>
        <rFont val="Franklin Gothic Book"/>
        <family val="2"/>
      </rPr>
      <t>. Vi ber er kontakta oss om detta sker.</t>
    </r>
  </si>
  <si>
    <t>Vi behöver en konsult som kan arbeta med att leda, samordna och ansvara för framtagning av krav på vårt personalsystem. Det kan även bli arbete med utredningar och framtagning av systemkravspecifikationer utifrån genomförd analys.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</si>
</sst>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r&quot;"/>
    <numFmt numFmtId="165" formatCode="#,##0\ &quot;kr&quot;"/>
  </numFmts>
  <fonts count="26" x14ac:knownFonts="1">
    <font>
      <sz val="10"/>
      <color theme="1"/>
      <name val="Franklin Gothic Book"/>
      <family val="2"/>
      <scheme val="minor"/>
    </font>
    <font>
      <sz val="11"/>
      <color theme="1"/>
      <name val="Franklin Gothic Book"/>
      <family val="2"/>
      <scheme val="minor"/>
    </font>
    <font>
      <b/>
      <sz val="10"/>
      <color theme="1"/>
      <name val="Franklin Gothic Book"/>
      <family val="2"/>
      <scheme val="minor"/>
    </font>
    <font>
      <sz val="16"/>
      <color theme="1"/>
      <name val="Franklin Gothic Book"/>
      <family val="2"/>
      <scheme val="minor"/>
    </font>
    <font>
      <sz val="12"/>
      <color theme="1"/>
      <name val="Franklin Gothic Book"/>
      <family val="2"/>
      <scheme val="minor"/>
    </font>
    <font>
      <sz val="18"/>
      <color theme="1"/>
      <name val="Franklin Gothic Book"/>
      <family val="2"/>
      <scheme val="minor"/>
    </font>
    <font>
      <sz val="11"/>
      <color theme="0"/>
      <name val="Franklin Gothic Book"/>
      <family val="2"/>
      <scheme val="minor"/>
    </font>
    <font>
      <b/>
      <sz val="18"/>
      <color theme="1"/>
      <name val="Franklin Gothic Book"/>
      <family val="2"/>
      <scheme val="minor"/>
    </font>
    <font>
      <sz val="10"/>
      <color theme="1"/>
      <name val="Franklin Gothic Book"/>
      <family val="2"/>
      <scheme val="minor"/>
    </font>
    <font>
      <b/>
      <sz val="11"/>
      <color theme="1"/>
      <name val="Franklin Gothic Book"/>
      <family val="2"/>
      <scheme val="minor"/>
    </font>
    <font>
      <u/>
      <sz val="10"/>
      <color theme="10"/>
      <name val="Franklin Gothic Book"/>
      <family val="2"/>
      <scheme val="minor"/>
    </font>
    <font>
      <sz val="9"/>
      <color theme="1"/>
      <name val="Franklin Gothic Book"/>
      <family val="2"/>
      <scheme val="minor"/>
    </font>
    <font>
      <sz val="28"/>
      <color theme="1"/>
      <name val="Franklin Gothic Book"/>
      <family val="2"/>
      <scheme val="minor"/>
    </font>
    <font>
      <sz val="22"/>
      <color theme="1"/>
      <name val="Franklin Gothic Book"/>
      <family val="2"/>
      <scheme val="minor"/>
    </font>
    <font>
      <sz val="9"/>
      <color indexed="81"/>
      <name val="Tahoma"/>
      <family val="2"/>
    </font>
    <font>
      <b/>
      <sz val="9"/>
      <color indexed="81"/>
      <name val="Tahoma"/>
      <family val="2"/>
    </font>
    <font>
      <b/>
      <sz val="10"/>
      <name val="Franklin Gothic Book"/>
      <family val="2"/>
      <scheme val="minor"/>
    </font>
    <font>
      <sz val="20"/>
      <color theme="1"/>
      <name val="Franklin Gothic Book"/>
      <family val="2"/>
      <scheme val="minor"/>
    </font>
    <font>
      <sz val="9"/>
      <color indexed="81"/>
      <name val="Tahoma"/>
      <charset val="1"/>
    </font>
    <font>
      <sz val="8"/>
      <name val="Franklin Gothic Book"/>
      <family val="2"/>
      <scheme val="minor"/>
    </font>
    <font>
      <b/>
      <sz val="9"/>
      <color indexed="81"/>
      <name val="Tahoma"/>
      <charset val="1"/>
    </font>
    <font>
      <sz val="10"/>
      <name val="Franklin Gothic Book"/>
      <family val="2"/>
      <scheme val="minor"/>
    </font>
    <font>
      <sz val="11"/>
      <color theme="1"/>
      <name val="Franklin Gothic Book"/>
      <family val="2"/>
    </font>
    <font>
      <sz val="10"/>
      <color rgb="FF000000"/>
      <name val="Franklin Gothic Book"/>
      <family val="2"/>
      <scheme val="minor"/>
    </font>
    <font>
      <b/>
      <sz val="11"/>
      <color theme="1"/>
      <name val="Franklin Gothic Book"/>
      <family val="2"/>
    </font>
    <font>
      <b/>
      <i/>
      <sz val="11"/>
      <color theme="1"/>
      <name val="Franklin Gothic Book"/>
      <family val="2"/>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8"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s>
  <cellStyleXfs count="2">
    <xf numFmtId="0" fontId="0" fillId="0" borderId="0"/>
    <xf numFmtId="0" fontId="10" fillId="0" borderId="0" applyNumberFormat="0" applyFill="0" applyBorder="0" applyAlignment="0" applyProtection="0"/>
  </cellStyleXfs>
  <cellXfs count="147">
    <xf numFmtId="0" fontId="0" fillId="0" borderId="0" xfId="0"/>
    <xf numFmtId="0" fontId="0" fillId="3" borderId="0" xfId="0" applyFill="1"/>
    <xf numFmtId="0" fontId="0" fillId="3" borderId="0" xfId="0" applyFill="1" applyAlignment="1">
      <alignment horizontal="center"/>
    </xf>
    <xf numFmtId="0" fontId="2" fillId="3" borderId="1" xfId="0" applyFont="1" applyFill="1" applyBorder="1"/>
    <xf numFmtId="0" fontId="0" fillId="3" borderId="0" xfId="0" applyFont="1" applyFill="1"/>
    <xf numFmtId="0" fontId="0" fillId="3" borderId="1" xfId="0" applyFill="1" applyBorder="1"/>
    <xf numFmtId="0" fontId="0" fillId="3" borderId="0" xfId="0" applyFont="1" applyFill="1" applyBorder="1" applyAlignment="1">
      <alignment wrapText="1"/>
    </xf>
    <xf numFmtId="0" fontId="0" fillId="3" borderId="0" xfId="0" applyFill="1" applyBorder="1"/>
    <xf numFmtId="164" fontId="2" fillId="3" borderId="1" xfId="0" applyNumberFormat="1" applyFont="1" applyFill="1" applyBorder="1"/>
    <xf numFmtId="164" fontId="0" fillId="3" borderId="1" xfId="0" applyNumberFormat="1" applyFont="1" applyFill="1" applyBorder="1"/>
    <xf numFmtId="0" fontId="0" fillId="3" borderId="0" xfId="0" applyFont="1" applyFill="1" applyBorder="1"/>
    <xf numFmtId="0" fontId="2" fillId="3" borderId="0" xfId="0" applyFont="1" applyFill="1" applyBorder="1" applyAlignment="1">
      <alignment wrapText="1"/>
    </xf>
    <xf numFmtId="0" fontId="2" fillId="3" borderId="0" xfId="0" applyFont="1" applyFill="1" applyBorder="1"/>
    <xf numFmtId="164" fontId="2" fillId="3" borderId="0" xfId="0" applyNumberFormat="1" applyFont="1" applyFill="1" applyBorder="1"/>
    <xf numFmtId="0" fontId="0" fillId="3" borderId="0" xfId="0" applyFill="1" applyBorder="1" applyAlignment="1"/>
    <xf numFmtId="0" fontId="0" fillId="3" borderId="0" xfId="0" applyFill="1" applyAlignment="1"/>
    <xf numFmtId="0" fontId="0" fillId="3" borderId="0" xfId="0" applyFill="1" applyAlignment="1">
      <alignment wrapText="1"/>
    </xf>
    <xf numFmtId="0" fontId="6" fillId="3" borderId="0" xfId="0" applyFont="1" applyFill="1"/>
    <xf numFmtId="165" fontId="4" fillId="3" borderId="0" xfId="0" applyNumberFormat="1" applyFont="1" applyFill="1" applyBorder="1" applyAlignment="1"/>
    <xf numFmtId="0" fontId="3" fillId="3" borderId="0" xfId="0" applyFont="1" applyFill="1" applyAlignment="1"/>
    <xf numFmtId="0" fontId="0" fillId="3" borderId="6" xfId="0" applyFill="1" applyBorder="1" applyAlignment="1"/>
    <xf numFmtId="0" fontId="0" fillId="4" borderId="1" xfId="0" applyFill="1" applyBorder="1" applyAlignment="1"/>
    <xf numFmtId="164" fontId="0" fillId="3" borderId="0" xfId="0" applyNumberFormat="1" applyFont="1" applyFill="1" applyBorder="1"/>
    <xf numFmtId="0" fontId="0" fillId="3" borderId="0" xfId="0" applyFill="1" applyAlignment="1">
      <alignment wrapText="1"/>
    </xf>
    <xf numFmtId="0" fontId="10" fillId="3" borderId="0" xfId="1" applyFill="1"/>
    <xf numFmtId="0" fontId="11" fillId="3" borderId="0" xfId="0" applyFont="1" applyFill="1"/>
    <xf numFmtId="0" fontId="12" fillId="3" borderId="0" xfId="0" applyFont="1" applyFill="1"/>
    <xf numFmtId="0" fontId="5" fillId="3" borderId="0" xfId="0" applyFont="1" applyFill="1"/>
    <xf numFmtId="0" fontId="9" fillId="3" borderId="0" xfId="0" applyFont="1" applyFill="1"/>
    <xf numFmtId="0" fontId="9" fillId="3" borderId="0" xfId="0" applyFont="1" applyFill="1" applyAlignment="1"/>
    <xf numFmtId="0" fontId="0" fillId="3" borderId="0" xfId="0" applyFill="1" applyAlignment="1">
      <alignment vertical="top"/>
    </xf>
    <xf numFmtId="0" fontId="13" fillId="3" borderId="0" xfId="0" applyFont="1" applyFill="1" applyBorder="1" applyAlignment="1"/>
    <xf numFmtId="0" fontId="13" fillId="3" borderId="0" xfId="0" applyFont="1" applyFill="1" applyAlignment="1"/>
    <xf numFmtId="0" fontId="0" fillId="2" borderId="0" xfId="0" applyFill="1" applyAlignment="1"/>
    <xf numFmtId="164" fontId="0" fillId="3" borderId="1" xfId="0" applyNumberFormat="1" applyFill="1" applyBorder="1"/>
    <xf numFmtId="164" fontId="0" fillId="3" borderId="1" xfId="0" applyNumberFormat="1" applyFill="1" applyBorder="1" applyAlignment="1"/>
    <xf numFmtId="0" fontId="0" fillId="3" borderId="14" xfId="0" applyFont="1" applyFill="1" applyBorder="1"/>
    <xf numFmtId="0" fontId="0" fillId="3" borderId="15" xfId="0" applyFont="1" applyFill="1" applyBorder="1"/>
    <xf numFmtId="0" fontId="0" fillId="3" borderId="18" xfId="0" applyFont="1" applyFill="1" applyBorder="1"/>
    <xf numFmtId="0" fontId="0" fillId="3" borderId="6" xfId="0" applyFont="1" applyFill="1" applyBorder="1"/>
    <xf numFmtId="0" fontId="0" fillId="3" borderId="19" xfId="0" applyFont="1" applyFill="1" applyBorder="1"/>
    <xf numFmtId="0" fontId="2" fillId="3" borderId="1" xfId="0" applyFont="1" applyFill="1" applyBorder="1" applyAlignment="1">
      <alignment wrapText="1"/>
    </xf>
    <xf numFmtId="0" fontId="16" fillId="3" borderId="1" xfId="0" applyFont="1" applyFill="1" applyBorder="1"/>
    <xf numFmtId="0" fontId="3" fillId="3" borderId="1" xfId="0" applyFont="1" applyFill="1" applyBorder="1"/>
    <xf numFmtId="0" fontId="17" fillId="3" borderId="0" xfId="0" applyFont="1" applyFill="1"/>
    <xf numFmtId="0" fontId="3" fillId="3" borderId="0" xfId="0" applyFont="1" applyFill="1"/>
    <xf numFmtId="0" fontId="0" fillId="3" borderId="1" xfId="0" applyFont="1" applyFill="1" applyBorder="1" applyAlignment="1">
      <alignment horizontal="center" wrapText="1"/>
    </xf>
    <xf numFmtId="0" fontId="8" fillId="3" borderId="0" xfId="0" applyFont="1" applyFill="1" applyAlignment="1">
      <alignment horizontal="left"/>
    </xf>
    <xf numFmtId="0" fontId="8" fillId="3" borderId="11" xfId="0" applyFont="1" applyFill="1" applyBorder="1" applyAlignment="1">
      <alignment horizontal="left"/>
    </xf>
    <xf numFmtId="0" fontId="0" fillId="3" borderId="0" xfId="0" applyFont="1" applyFill="1" applyAlignment="1">
      <alignment horizontal="left"/>
    </xf>
    <xf numFmtId="0" fontId="0" fillId="3" borderId="11" xfId="0" applyFont="1" applyFill="1" applyBorder="1" applyAlignment="1">
      <alignment horizontal="left"/>
    </xf>
    <xf numFmtId="0" fontId="0" fillId="3" borderId="0" xfId="0" applyFill="1" applyBorder="1" applyAlignment="1"/>
    <xf numFmtId="0" fontId="0" fillId="3" borderId="0" xfId="0" applyFill="1" applyAlignment="1">
      <alignment horizontal="left"/>
    </xf>
    <xf numFmtId="0" fontId="0" fillId="3" borderId="11" xfId="0" applyFill="1" applyBorder="1" applyAlignment="1">
      <alignment horizontal="left"/>
    </xf>
    <xf numFmtId="0" fontId="2" fillId="3" borderId="0" xfId="0" applyFont="1" applyFill="1" applyBorder="1" applyAlignment="1">
      <alignment horizontal="center"/>
    </xf>
    <xf numFmtId="0" fontId="0" fillId="3" borderId="20" xfId="0" applyFont="1" applyFill="1" applyBorder="1"/>
    <xf numFmtId="0" fontId="0" fillId="3" borderId="1" xfId="0" applyFont="1" applyFill="1" applyBorder="1" applyAlignment="1">
      <alignment wrapText="1"/>
    </xf>
    <xf numFmtId="0" fontId="0" fillId="3" borderId="0" xfId="0" applyFont="1" applyFill="1" applyBorder="1" applyAlignment="1">
      <alignment vertical="top" wrapText="1"/>
    </xf>
    <xf numFmtId="0" fontId="0" fillId="3" borderId="22" xfId="0" applyFill="1" applyBorder="1"/>
    <xf numFmtId="0" fontId="2" fillId="3" borderId="22" xfId="0" applyFont="1" applyFill="1" applyBorder="1"/>
    <xf numFmtId="0" fontId="4" fillId="3" borderId="0" xfId="0" applyFont="1" applyFill="1" applyBorder="1" applyAlignment="1"/>
    <xf numFmtId="4" fontId="2" fillId="3" borderId="0" xfId="0" applyNumberFormat="1" applyFont="1" applyFill="1" applyBorder="1"/>
    <xf numFmtId="164" fontId="7" fillId="3" borderId="0" xfId="0" applyNumberFormat="1" applyFont="1" applyFill="1" applyBorder="1" applyAlignment="1">
      <alignment vertical="top" wrapText="1"/>
    </xf>
    <xf numFmtId="0" fontId="0" fillId="3" borderId="0" xfId="0" applyFont="1" applyFill="1" applyBorder="1" applyAlignment="1">
      <alignment horizontal="center" vertical="top" wrapText="1"/>
    </xf>
    <xf numFmtId="0" fontId="11" fillId="3" borderId="0" xfId="0" applyFont="1" applyFill="1" applyBorder="1" applyAlignment="1">
      <alignment vertical="top" wrapText="1"/>
    </xf>
    <xf numFmtId="0" fontId="0" fillId="3" borderId="1" xfId="0" applyFill="1" applyBorder="1" applyAlignment="1">
      <alignment horizontal="center"/>
    </xf>
    <xf numFmtId="0" fontId="0" fillId="3" borderId="1" xfId="0" applyFont="1" applyFill="1" applyBorder="1"/>
    <xf numFmtId="0" fontId="0" fillId="3" borderId="16" xfId="0" applyFont="1" applyFill="1" applyBorder="1" applyAlignment="1"/>
    <xf numFmtId="0" fontId="2" fillId="3" borderId="16" xfId="0" applyFont="1" applyFill="1" applyBorder="1" applyAlignment="1">
      <alignment wrapText="1"/>
    </xf>
    <xf numFmtId="0" fontId="0" fillId="3" borderId="1" xfId="0" applyNumberFormat="1" applyFill="1" applyBorder="1"/>
    <xf numFmtId="0" fontId="0" fillId="3" borderId="1" xfId="0" applyFill="1" applyBorder="1" applyAlignment="1">
      <alignment horizontal="center"/>
    </xf>
    <xf numFmtId="0" fontId="2" fillId="3" borderId="1" xfId="0" applyFont="1" applyFill="1" applyBorder="1" applyAlignment="1">
      <alignment horizontal="left" wrapText="1"/>
    </xf>
    <xf numFmtId="0" fontId="2" fillId="3" borderId="4" xfId="0" applyFont="1" applyFill="1" applyBorder="1" applyAlignment="1">
      <alignment wrapText="1"/>
    </xf>
    <xf numFmtId="0" fontId="2" fillId="3" borderId="0" xfId="0" applyFont="1" applyFill="1" applyBorder="1" applyAlignment="1">
      <alignment horizontal="left" wrapText="1"/>
    </xf>
    <xf numFmtId="0" fontId="0" fillId="3" borderId="0" xfId="0" applyFont="1" applyFill="1" applyBorder="1" applyAlignment="1">
      <alignment horizontal="center" wrapText="1"/>
    </xf>
    <xf numFmtId="164" fontId="0" fillId="3" borderId="0" xfId="0" applyNumberFormat="1" applyFill="1"/>
    <xf numFmtId="0" fontId="21" fillId="3" borderId="0" xfId="0" applyFont="1" applyFill="1"/>
    <xf numFmtId="0" fontId="22" fillId="0" borderId="0" xfId="0" applyFont="1" applyAlignment="1">
      <alignment horizontal="left" vertical="center" indent="1"/>
    </xf>
    <xf numFmtId="0" fontId="22" fillId="0" borderId="0" xfId="0" applyFont="1"/>
    <xf numFmtId="0" fontId="22" fillId="0" borderId="0" xfId="0" applyFont="1" applyAlignment="1">
      <alignment horizontal="left" indent="1"/>
    </xf>
    <xf numFmtId="0" fontId="0" fillId="3" borderId="1" xfId="0" applyFont="1" applyFill="1" applyBorder="1" applyAlignment="1">
      <alignment horizontal="left" vertical="top" wrapText="1"/>
    </xf>
    <xf numFmtId="0" fontId="0" fillId="0" borderId="0" xfId="0" applyFont="1" applyAlignment="1">
      <alignment horizontal="left" vertical="top"/>
    </xf>
    <xf numFmtId="0" fontId="23" fillId="0" borderId="0" xfId="0" applyFont="1" applyAlignment="1">
      <alignment horizontal="left" vertical="top"/>
    </xf>
    <xf numFmtId="0" fontId="0" fillId="3" borderId="1" xfId="0" applyFont="1" applyFill="1" applyBorder="1" applyAlignment="1">
      <alignment horizontal="left" vertical="top"/>
    </xf>
    <xf numFmtId="0" fontId="0" fillId="3" borderId="0" xfId="0" applyFont="1" applyFill="1" applyAlignment="1">
      <alignment horizontal="left" vertical="top"/>
    </xf>
    <xf numFmtId="0" fontId="0" fillId="0" borderId="0" xfId="0" applyFont="1"/>
    <xf numFmtId="0" fontId="0" fillId="3" borderId="1" xfId="0" applyFill="1" applyBorder="1" applyAlignment="1">
      <alignment horizontal="left" vertical="top"/>
    </xf>
    <xf numFmtId="0" fontId="10" fillId="3" borderId="1" xfId="1" applyFill="1" applyBorder="1" applyAlignment="1">
      <alignment horizontal="left" vertical="top"/>
    </xf>
    <xf numFmtId="0" fontId="23" fillId="3" borderId="0" xfId="0" applyFont="1" applyFill="1" applyAlignment="1">
      <alignment horizontal="left" vertical="top"/>
    </xf>
    <xf numFmtId="0" fontId="0" fillId="0" borderId="1" xfId="0" applyBorder="1"/>
    <xf numFmtId="165" fontId="0" fillId="3" borderId="1" xfId="0" applyNumberFormat="1" applyFont="1" applyFill="1" applyBorder="1"/>
    <xf numFmtId="0" fontId="25" fillId="0" borderId="0" xfId="0" applyFont="1" applyAlignment="1">
      <alignment horizontal="left" vertical="center" indent="1"/>
    </xf>
    <xf numFmtId="0" fontId="0" fillId="3" borderId="1" xfId="0" applyFill="1" applyBorder="1" applyAlignment="1">
      <alignment horizontal="left" wrapText="1"/>
    </xf>
    <xf numFmtId="0" fontId="0" fillId="0" borderId="1" xfId="0" applyBorder="1" applyAlignment="1">
      <alignment wrapText="1"/>
    </xf>
    <xf numFmtId="0" fontId="0" fillId="3" borderId="1" xfId="0" applyFill="1" applyBorder="1" applyAlignment="1">
      <alignment wrapText="1"/>
    </xf>
    <xf numFmtId="164" fontId="4" fillId="3" borderId="0" xfId="0" applyNumberFormat="1" applyFont="1" applyFill="1" applyBorder="1" applyAlignment="1">
      <alignment horizontal="center"/>
    </xf>
    <xf numFmtId="0" fontId="0" fillId="3" borderId="1" xfId="0" applyFont="1" applyFill="1" applyBorder="1" applyAlignment="1">
      <alignment horizontal="left" vertical="top" wrapText="1"/>
    </xf>
    <xf numFmtId="0" fontId="0" fillId="0" borderId="1" xfId="0" applyBorder="1" applyAlignment="1"/>
    <xf numFmtId="0" fontId="0" fillId="3" borderId="0" xfId="0" applyFill="1" applyAlignment="1">
      <alignment horizontal="left" wrapText="1"/>
    </xf>
    <xf numFmtId="0" fontId="0" fillId="3" borderId="21" xfId="0" applyFont="1" applyFill="1" applyBorder="1" applyAlignment="1">
      <alignment horizontal="center" vertical="top" wrapText="1"/>
    </xf>
    <xf numFmtId="0" fontId="0" fillId="3" borderId="14" xfId="0" applyFont="1" applyFill="1" applyBorder="1" applyAlignment="1">
      <alignment horizontal="center" vertical="top" wrapText="1"/>
    </xf>
    <xf numFmtId="0" fontId="0" fillId="3" borderId="15" xfId="0" applyFont="1" applyFill="1" applyBorder="1" applyAlignment="1">
      <alignment horizontal="center" vertical="top" wrapText="1"/>
    </xf>
    <xf numFmtId="0" fontId="0" fillId="3" borderId="17" xfId="0" applyFont="1" applyFill="1" applyBorder="1" applyAlignment="1">
      <alignment horizontal="center" vertical="top" wrapText="1"/>
    </xf>
    <xf numFmtId="0" fontId="0" fillId="3" borderId="0" xfId="0" applyFont="1" applyFill="1" applyBorder="1" applyAlignment="1">
      <alignment horizontal="center" vertical="top" wrapText="1"/>
    </xf>
    <xf numFmtId="0" fontId="0" fillId="3" borderId="18" xfId="0" applyFont="1" applyFill="1" applyBorder="1" applyAlignment="1">
      <alignment horizontal="center" vertical="top" wrapText="1"/>
    </xf>
    <xf numFmtId="0" fontId="0" fillId="3" borderId="20" xfId="0" applyFont="1" applyFill="1" applyBorder="1" applyAlignment="1">
      <alignment horizontal="center" vertical="top" wrapText="1"/>
    </xf>
    <xf numFmtId="0" fontId="0" fillId="3" borderId="6" xfId="0" applyFont="1" applyFill="1" applyBorder="1" applyAlignment="1">
      <alignment horizontal="center" vertical="top" wrapText="1"/>
    </xf>
    <xf numFmtId="0" fontId="0" fillId="3" borderId="19" xfId="0" applyFont="1" applyFill="1" applyBorder="1" applyAlignment="1">
      <alignment horizontal="center" vertical="top" wrapText="1"/>
    </xf>
    <xf numFmtId="164" fontId="2" fillId="3" borderId="1" xfId="0" applyNumberFormat="1" applyFont="1" applyFill="1" applyBorder="1" applyAlignment="1">
      <alignment wrapText="1"/>
    </xf>
    <xf numFmtId="0" fontId="0" fillId="3" borderId="0" xfId="0" applyFont="1" applyFill="1" applyAlignment="1">
      <alignment horizontal="left" vertical="top" wrapText="1"/>
    </xf>
    <xf numFmtId="0" fontId="0" fillId="3" borderId="11" xfId="0" applyFont="1" applyFill="1" applyBorder="1" applyAlignment="1">
      <alignment horizontal="left" vertical="top" wrapText="1"/>
    </xf>
    <xf numFmtId="0" fontId="0" fillId="6" borderId="1" xfId="0" applyFont="1" applyFill="1" applyBorder="1" applyAlignment="1">
      <alignment horizontal="center" vertical="top" wrapText="1"/>
    </xf>
    <xf numFmtId="0" fontId="11" fillId="3" borderId="2" xfId="0" applyFont="1" applyFill="1" applyBorder="1" applyAlignment="1">
      <alignment vertical="top" wrapText="1"/>
    </xf>
    <xf numFmtId="0" fontId="11" fillId="3" borderId="5" xfId="0" applyFont="1" applyFill="1" applyBorder="1" applyAlignment="1">
      <alignment vertical="top" wrapText="1"/>
    </xf>
    <xf numFmtId="0" fontId="11" fillId="3" borderId="4" xfId="0" applyFont="1" applyFill="1" applyBorder="1" applyAlignment="1">
      <alignment vertical="top" wrapText="1"/>
    </xf>
    <xf numFmtId="0" fontId="11" fillId="3" borderId="7" xfId="0" applyFont="1" applyFill="1" applyBorder="1" applyAlignment="1">
      <alignment vertical="top" wrapText="1"/>
    </xf>
    <xf numFmtId="0" fontId="11" fillId="3" borderId="9" xfId="0" applyFont="1" applyFill="1" applyBorder="1" applyAlignment="1">
      <alignment vertical="top" wrapText="1"/>
    </xf>
    <xf numFmtId="0" fontId="11" fillId="3" borderId="10" xfId="0" applyFont="1" applyFill="1" applyBorder="1" applyAlignment="1">
      <alignment vertical="top" wrapText="1"/>
    </xf>
    <xf numFmtId="0" fontId="11" fillId="3" borderId="3" xfId="0" applyFont="1" applyFill="1" applyBorder="1" applyAlignment="1">
      <alignment vertical="top" wrapText="1"/>
    </xf>
    <xf numFmtId="0" fontId="11" fillId="3" borderId="0" xfId="0" applyFont="1" applyFill="1" applyBorder="1" applyAlignment="1">
      <alignment vertical="top" wrapText="1"/>
    </xf>
    <xf numFmtId="0" fontId="11" fillId="3" borderId="11" xfId="0" applyFont="1" applyFill="1" applyBorder="1" applyAlignment="1">
      <alignment vertical="top" wrapText="1"/>
    </xf>
    <xf numFmtId="0" fontId="11" fillId="3" borderId="8" xfId="0" applyFont="1" applyFill="1" applyBorder="1" applyAlignment="1">
      <alignment vertical="top" wrapText="1"/>
    </xf>
    <xf numFmtId="0" fontId="11" fillId="3" borderId="12" xfId="0" applyFont="1" applyFill="1" applyBorder="1" applyAlignment="1">
      <alignment vertical="top" wrapText="1"/>
    </xf>
    <xf numFmtId="0" fontId="11" fillId="3" borderId="13" xfId="0" applyFont="1" applyFill="1" applyBorder="1" applyAlignment="1">
      <alignment vertical="top" wrapText="1"/>
    </xf>
    <xf numFmtId="0" fontId="2" fillId="3" borderId="21" xfId="0" applyFont="1" applyFill="1" applyBorder="1" applyAlignment="1">
      <alignment horizontal="center"/>
    </xf>
    <xf numFmtId="0" fontId="2" fillId="3" borderId="14" xfId="0" applyFont="1" applyFill="1" applyBorder="1" applyAlignment="1">
      <alignment horizontal="center"/>
    </xf>
    <xf numFmtId="0" fontId="1" fillId="3" borderId="1" xfId="0" applyFont="1" applyFill="1" applyBorder="1" applyAlignment="1">
      <alignment horizontal="left" vertical="top" wrapText="1"/>
    </xf>
    <xf numFmtId="0" fontId="0" fillId="3" borderId="0" xfId="0" applyFill="1" applyAlignment="1">
      <alignment horizontal="center"/>
    </xf>
    <xf numFmtId="0" fontId="0" fillId="3" borderId="1" xfId="0" applyFill="1" applyBorder="1" applyAlignment="1">
      <alignment horizontal="center"/>
    </xf>
    <xf numFmtId="0" fontId="2" fillId="5" borderId="1" xfId="0" applyFont="1" applyFill="1" applyBorder="1" applyAlignment="1">
      <alignment horizontal="left" wrapText="1"/>
    </xf>
    <xf numFmtId="0" fontId="2" fillId="3" borderId="21" xfId="0" applyFont="1" applyFill="1" applyBorder="1" applyAlignment="1">
      <alignment horizontal="center" wrapText="1"/>
    </xf>
    <xf numFmtId="0" fontId="2" fillId="3" borderId="14" xfId="0" applyFont="1" applyFill="1" applyBorder="1" applyAlignment="1">
      <alignment horizontal="center" wrapText="1"/>
    </xf>
    <xf numFmtId="164" fontId="7" fillId="3" borderId="17" xfId="0" applyNumberFormat="1" applyFont="1" applyFill="1" applyBorder="1" applyAlignment="1"/>
    <xf numFmtId="0" fontId="0" fillId="0" borderId="0" xfId="0" applyAlignment="1"/>
    <xf numFmtId="0" fontId="0" fillId="3" borderId="2" xfId="0" applyFont="1" applyFill="1" applyBorder="1" applyAlignment="1">
      <alignment horizontal="center" wrapText="1"/>
    </xf>
    <xf numFmtId="0" fontId="0" fillId="0" borderId="4" xfId="0" applyBorder="1" applyAlignment="1">
      <alignment horizontal="center" wrapText="1"/>
    </xf>
    <xf numFmtId="0" fontId="7" fillId="3" borderId="20" xfId="0" applyFont="1" applyFill="1" applyBorder="1" applyAlignment="1">
      <alignment vertical="top" wrapText="1"/>
    </xf>
    <xf numFmtId="0" fontId="7" fillId="3" borderId="6" xfId="0" applyFont="1" applyFill="1" applyBorder="1" applyAlignment="1">
      <alignment vertical="top" wrapText="1"/>
    </xf>
    <xf numFmtId="0" fontId="7" fillId="3" borderId="19" xfId="0" applyFont="1" applyFill="1" applyBorder="1" applyAlignment="1">
      <alignment vertical="top" wrapText="1"/>
    </xf>
    <xf numFmtId="0" fontId="7" fillId="3" borderId="21" xfId="0" applyFont="1" applyFill="1"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7" fillId="3" borderId="17" xfId="0" applyFont="1" applyFill="1" applyBorder="1" applyAlignment="1">
      <alignment vertical="top" wrapText="1"/>
    </xf>
    <xf numFmtId="0" fontId="7" fillId="3" borderId="0" xfId="0" applyFont="1" applyFill="1" applyBorder="1" applyAlignment="1">
      <alignment vertical="top" wrapText="1"/>
    </xf>
    <xf numFmtId="0" fontId="7" fillId="3" borderId="18" xfId="0" applyFont="1" applyFill="1" applyBorder="1" applyAlignment="1">
      <alignment vertical="top" wrapText="1"/>
    </xf>
    <xf numFmtId="0" fontId="0" fillId="3" borderId="2" xfId="0" applyFill="1" applyBorder="1" applyAlignment="1"/>
    <xf numFmtId="0" fontId="0" fillId="0" borderId="4" xfId="0" applyBorder="1" applyAlignment="1"/>
  </cellXfs>
  <cellStyles count="2">
    <cellStyle name="Hyperlänk" xfId="1" builtinId="8"/>
    <cellStyle name="Normal" xfId="0" builtinId="0" customBuiltin="1"/>
  </cellStyles>
  <dxfs count="31">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CC"/>
        </patternFill>
      </fill>
    </dxf>
    <dxf>
      <fill>
        <patternFill>
          <bgColor rgb="FFFF0000"/>
        </patternFill>
      </fill>
    </dxf>
    <dxf>
      <fill>
        <patternFill>
          <bgColor rgb="FFFFFFCC"/>
        </patternFill>
      </fill>
    </dxf>
  </dxfs>
  <tableStyles count="0" defaultTableStyle="TableStyleMedium2" defaultPivotStyle="PivotStyleLight16"/>
  <colors>
    <mruColors>
      <color rgb="FFFFFFCC"/>
      <color rgb="FFF3FA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Kammarkollegiet">
      <a:dk1>
        <a:sysClr val="windowText" lastClr="000000"/>
      </a:dk1>
      <a:lt1>
        <a:sysClr val="window" lastClr="FFFFFF"/>
      </a:lt1>
      <a:dk2>
        <a:srgbClr val="000000"/>
      </a:dk2>
      <a:lt2>
        <a:srgbClr val="F8F8F8"/>
      </a:lt2>
      <a:accent1>
        <a:srgbClr val="297189"/>
      </a:accent1>
      <a:accent2>
        <a:srgbClr val="E07800"/>
      </a:accent2>
      <a:accent3>
        <a:srgbClr val="C70E08"/>
      </a:accent3>
      <a:accent4>
        <a:srgbClr val="A7185C"/>
      </a:accent4>
      <a:accent5>
        <a:srgbClr val="009EC6"/>
      </a:accent5>
      <a:accent6>
        <a:srgbClr val="008577"/>
      </a:accent6>
      <a:hlink>
        <a:srgbClr val="5F5F5F"/>
      </a:hlink>
      <a:folHlink>
        <a:srgbClr val="919191"/>
      </a:folHlink>
    </a:clrScheme>
    <a:fontScheme name="Kammarkollegiet Excel">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vrop.itkonsult@knowit.se" TargetMode="External"/><Relationship Id="rId1" Type="http://schemas.openxmlformats.org/officeDocument/2006/relationships/hyperlink" Target="mailto:avrop.se@capgemini.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B1:N71"/>
  <sheetViews>
    <sheetView tabSelected="1" topLeftCell="B8" zoomScaleNormal="100" workbookViewId="0">
      <selection activeCell="D20" sqref="D20:L30"/>
    </sheetView>
  </sheetViews>
  <sheetFormatPr defaultColWidth="9" defaultRowHeight="13.5" x14ac:dyDescent="0.25"/>
  <cols>
    <col min="1" max="1" width="1.5" style="4" customWidth="1"/>
    <col min="2" max="2" width="11.625" style="4" customWidth="1"/>
    <col min="3" max="3" width="13.5" style="4" customWidth="1"/>
    <col min="4" max="4" width="10.5" style="4" customWidth="1"/>
    <col min="5" max="5" width="11" style="4" customWidth="1"/>
    <col min="6" max="6" width="10.125" style="4" customWidth="1"/>
    <col min="7" max="7" width="4.375" style="4" customWidth="1"/>
    <col min="8" max="8" width="15.375" style="4" customWidth="1"/>
    <col min="9" max="9" width="1.375" style="4" customWidth="1"/>
    <col min="10" max="10" width="14.125" style="4" customWidth="1"/>
    <col min="11" max="11" width="19" style="4" customWidth="1"/>
    <col min="12" max="12" width="5.375" style="4" customWidth="1"/>
    <col min="13" max="13" width="15" style="4" customWidth="1"/>
    <col min="14" max="16384" width="9" style="4"/>
  </cols>
  <sheetData>
    <row r="1" spans="2:13" x14ac:dyDescent="0.25">
      <c r="C1" s="1"/>
      <c r="D1" s="1"/>
      <c r="E1" s="1"/>
      <c r="F1" s="1"/>
      <c r="G1" s="1"/>
      <c r="H1" s="1"/>
      <c r="I1" s="24"/>
      <c r="J1" s="25"/>
      <c r="K1" s="1"/>
      <c r="L1" s="1"/>
      <c r="M1" s="1"/>
    </row>
    <row r="2" spans="2:13" ht="24.75" customHeight="1" x14ac:dyDescent="0.45">
      <c r="B2" s="44" t="s">
        <v>21</v>
      </c>
      <c r="C2" s="26"/>
      <c r="D2" s="1"/>
      <c r="E2" s="1"/>
      <c r="F2" s="1"/>
      <c r="G2" s="1"/>
      <c r="H2" s="47" t="s">
        <v>51</v>
      </c>
      <c r="I2" s="48"/>
      <c r="J2" s="128"/>
      <c r="K2" s="128"/>
      <c r="L2" s="128"/>
      <c r="M2" s="1"/>
    </row>
    <row r="3" spans="2:13" ht="24" x14ac:dyDescent="0.4">
      <c r="B3" s="45" t="s">
        <v>99</v>
      </c>
      <c r="C3" s="27"/>
      <c r="D3" s="1"/>
      <c r="E3" s="1"/>
      <c r="F3" s="1"/>
      <c r="G3" s="1"/>
      <c r="H3" s="49" t="s">
        <v>27</v>
      </c>
      <c r="I3" s="50"/>
      <c r="J3" s="128"/>
      <c r="K3" s="128"/>
      <c r="L3" s="128"/>
    </row>
    <row r="4" spans="2:13" ht="24" x14ac:dyDescent="0.4">
      <c r="B4" s="45" t="s">
        <v>96</v>
      </c>
      <c r="C4" s="27"/>
      <c r="D4" s="1"/>
      <c r="E4" s="1"/>
      <c r="F4" s="1"/>
      <c r="G4" s="1"/>
      <c r="H4" s="49" t="s">
        <v>22</v>
      </c>
      <c r="I4" s="49"/>
      <c r="J4" s="128"/>
      <c r="K4" s="128"/>
      <c r="L4" s="128"/>
    </row>
    <row r="5" spans="2:13" ht="14.25" customHeight="1" x14ac:dyDescent="0.4">
      <c r="B5" s="27"/>
      <c r="C5" s="27"/>
      <c r="D5" s="1"/>
      <c r="E5" s="1"/>
      <c r="F5" s="1"/>
      <c r="G5" s="1"/>
      <c r="H5" s="1"/>
    </row>
    <row r="6" spans="2:13" ht="15.75" x14ac:dyDescent="0.3">
      <c r="B6" s="28" t="s">
        <v>12</v>
      </c>
      <c r="C6" s="28"/>
      <c r="D6" s="1"/>
      <c r="E6" s="1"/>
      <c r="H6" s="29" t="s">
        <v>13</v>
      </c>
      <c r="J6" s="1"/>
      <c r="M6" s="29"/>
    </row>
    <row r="7" spans="2:13" x14ac:dyDescent="0.25">
      <c r="B7" s="1" t="s">
        <v>34</v>
      </c>
      <c r="C7" s="1"/>
      <c r="D7" s="112" t="s">
        <v>104</v>
      </c>
      <c r="E7" s="113"/>
      <c r="F7" s="114"/>
      <c r="H7" s="15" t="s">
        <v>14</v>
      </c>
      <c r="I7" s="126" t="str">
        <f>'Prismatris '!B33</f>
        <v>ÅF Digital Solutions AB</v>
      </c>
      <c r="J7" s="93"/>
      <c r="K7" s="93"/>
      <c r="L7" s="93"/>
    </row>
    <row r="8" spans="2:13" x14ac:dyDescent="0.25">
      <c r="B8" s="1" t="s">
        <v>15</v>
      </c>
      <c r="C8" s="1"/>
      <c r="D8" s="112"/>
      <c r="E8" s="113"/>
      <c r="F8" s="114"/>
      <c r="H8" s="15" t="s">
        <v>24</v>
      </c>
      <c r="I8" s="126" t="str">
        <f>'Prismatris '!B34</f>
        <v>556866-4444</v>
      </c>
      <c r="J8" s="93"/>
      <c r="K8" s="93"/>
      <c r="L8" s="93"/>
    </row>
    <row r="9" spans="2:13" x14ac:dyDescent="0.25">
      <c r="B9" s="1" t="s">
        <v>16</v>
      </c>
      <c r="C9" s="1"/>
      <c r="D9" s="112"/>
      <c r="E9" s="113"/>
      <c r="F9" s="114"/>
      <c r="H9" s="15" t="s">
        <v>16</v>
      </c>
      <c r="I9" s="126" t="str">
        <f>'Prismatris '!B35</f>
        <v>Magnus Bååth</v>
      </c>
      <c r="J9" s="93"/>
      <c r="K9" s="93"/>
      <c r="L9" s="93"/>
    </row>
    <row r="10" spans="2:13" x14ac:dyDescent="0.25">
      <c r="B10" s="1" t="s">
        <v>17</v>
      </c>
      <c r="C10" s="1"/>
      <c r="D10" s="112"/>
      <c r="E10" s="113"/>
      <c r="F10" s="114"/>
      <c r="H10" s="15" t="s">
        <v>25</v>
      </c>
      <c r="I10" s="126" t="str">
        <f>'Prismatris '!B36</f>
        <v>072 228 80 90</v>
      </c>
      <c r="J10" s="93"/>
      <c r="K10" s="93"/>
      <c r="L10" s="93"/>
    </row>
    <row r="11" spans="2:13" ht="13.5" customHeight="1" x14ac:dyDescent="0.25">
      <c r="B11" s="1" t="s">
        <v>18</v>
      </c>
      <c r="C11" s="1"/>
      <c r="D11" s="112"/>
      <c r="E11" s="113"/>
      <c r="F11" s="114"/>
      <c r="H11" s="15" t="s">
        <v>26</v>
      </c>
      <c r="I11" s="126" t="str">
        <f>'Prismatris '!B37</f>
        <v>kammarkollegiet@afry.com</v>
      </c>
      <c r="J11" s="93"/>
      <c r="K11" s="93"/>
      <c r="L11" s="93"/>
    </row>
    <row r="12" spans="2:13" ht="29.25" x14ac:dyDescent="0.5">
      <c r="B12" s="30" t="s">
        <v>53</v>
      </c>
      <c r="C12" s="30"/>
      <c r="D12" s="112"/>
      <c r="E12" s="113"/>
      <c r="F12" s="114"/>
      <c r="G12" s="1"/>
      <c r="H12" s="127"/>
      <c r="I12" s="127"/>
      <c r="J12" s="127"/>
      <c r="M12" s="31"/>
    </row>
    <row r="13" spans="2:13" ht="15" customHeight="1" x14ac:dyDescent="0.5">
      <c r="B13" s="1" t="s">
        <v>23</v>
      </c>
      <c r="C13" s="1"/>
      <c r="D13" s="112"/>
      <c r="E13" s="113"/>
      <c r="F13" s="114"/>
      <c r="H13" s="127"/>
      <c r="I13" s="127"/>
      <c r="J13" s="127"/>
      <c r="K13" s="57"/>
      <c r="L13" s="57"/>
      <c r="M13" s="32"/>
    </row>
    <row r="14" spans="2:13" x14ac:dyDescent="0.25">
      <c r="B14" s="1" t="s">
        <v>19</v>
      </c>
      <c r="C14" s="1"/>
      <c r="D14" s="112"/>
      <c r="E14" s="113"/>
      <c r="F14" s="114"/>
      <c r="H14" s="57"/>
      <c r="I14" s="57"/>
      <c r="J14" s="57"/>
      <c r="K14" s="57"/>
      <c r="L14" s="57"/>
    </row>
    <row r="15" spans="2:13" x14ac:dyDescent="0.25">
      <c r="B15" s="52" t="s">
        <v>54</v>
      </c>
      <c r="C15" s="53"/>
      <c r="D15" s="112"/>
      <c r="E15" s="113"/>
      <c r="F15" s="114"/>
      <c r="H15" s="57"/>
      <c r="I15" s="57"/>
      <c r="J15" s="57"/>
      <c r="K15" s="57"/>
      <c r="L15" s="57"/>
    </row>
    <row r="16" spans="2:13" ht="13.5" customHeight="1" x14ac:dyDescent="0.25">
      <c r="B16" s="1" t="s">
        <v>52</v>
      </c>
      <c r="C16" s="1"/>
      <c r="D16" s="115"/>
      <c r="E16" s="116"/>
      <c r="F16" s="117"/>
      <c r="H16" s="98" t="s">
        <v>44</v>
      </c>
      <c r="I16" s="98"/>
      <c r="J16" s="98"/>
      <c r="K16" s="57"/>
      <c r="L16" s="57"/>
    </row>
    <row r="17" spans="2:13" x14ac:dyDescent="0.25">
      <c r="B17" s="1"/>
      <c r="C17" s="1"/>
      <c r="D17" s="118"/>
      <c r="E17" s="119"/>
      <c r="F17" s="120"/>
      <c r="H17" s="98"/>
      <c r="I17" s="98"/>
      <c r="J17" s="98"/>
      <c r="K17" s="57"/>
      <c r="L17" s="57"/>
    </row>
    <row r="18" spans="2:13" x14ac:dyDescent="0.25">
      <c r="B18" s="1"/>
      <c r="C18" s="1"/>
      <c r="D18" s="121"/>
      <c r="E18" s="122"/>
      <c r="F18" s="123"/>
      <c r="H18" s="57"/>
      <c r="I18" s="57"/>
      <c r="J18" s="57"/>
      <c r="K18" s="57"/>
      <c r="L18" s="57"/>
    </row>
    <row r="19" spans="2:13" ht="14.25" thickBot="1" x14ac:dyDescent="0.3">
      <c r="B19" s="1"/>
      <c r="C19" s="1"/>
      <c r="D19" s="64"/>
      <c r="E19" s="64"/>
      <c r="F19" s="64"/>
      <c r="H19" s="63"/>
      <c r="I19" s="63"/>
      <c r="J19" s="63"/>
      <c r="K19" s="63"/>
      <c r="L19" s="63"/>
    </row>
    <row r="20" spans="2:13" x14ac:dyDescent="0.25">
      <c r="B20" s="1" t="s">
        <v>43</v>
      </c>
      <c r="C20" s="1"/>
      <c r="D20" s="99" t="s">
        <v>120</v>
      </c>
      <c r="E20" s="100"/>
      <c r="F20" s="100"/>
      <c r="G20" s="100"/>
      <c r="H20" s="100"/>
      <c r="I20" s="100"/>
      <c r="J20" s="100"/>
      <c r="K20" s="100"/>
      <c r="L20" s="101"/>
    </row>
    <row r="21" spans="2:13" x14ac:dyDescent="0.25">
      <c r="B21" s="1"/>
      <c r="C21" s="1"/>
      <c r="D21" s="102"/>
      <c r="E21" s="103"/>
      <c r="F21" s="103"/>
      <c r="G21" s="103"/>
      <c r="H21" s="103"/>
      <c r="I21" s="103"/>
      <c r="J21" s="103"/>
      <c r="K21" s="103"/>
      <c r="L21" s="104"/>
    </row>
    <row r="22" spans="2:13" x14ac:dyDescent="0.25">
      <c r="B22" s="1"/>
      <c r="C22" s="1"/>
      <c r="D22" s="102"/>
      <c r="E22" s="103"/>
      <c r="F22" s="103"/>
      <c r="G22" s="103"/>
      <c r="H22" s="103"/>
      <c r="I22" s="103"/>
      <c r="J22" s="103"/>
      <c r="K22" s="103"/>
      <c r="L22" s="104"/>
    </row>
    <row r="23" spans="2:13" x14ac:dyDescent="0.25">
      <c r="B23" s="1"/>
      <c r="C23" s="1"/>
      <c r="D23" s="102"/>
      <c r="E23" s="103"/>
      <c r="F23" s="103"/>
      <c r="G23" s="103"/>
      <c r="H23" s="103"/>
      <c r="I23" s="103"/>
      <c r="J23" s="103"/>
      <c r="K23" s="103"/>
      <c r="L23" s="104"/>
    </row>
    <row r="24" spans="2:13" x14ac:dyDescent="0.25">
      <c r="B24" s="1"/>
      <c r="C24" s="1"/>
      <c r="D24" s="102"/>
      <c r="E24" s="103"/>
      <c r="F24" s="103"/>
      <c r="G24" s="103"/>
      <c r="H24" s="103"/>
      <c r="I24" s="103"/>
      <c r="J24" s="103"/>
      <c r="K24" s="103"/>
      <c r="L24" s="104"/>
    </row>
    <row r="25" spans="2:13" x14ac:dyDescent="0.25">
      <c r="B25" s="1"/>
      <c r="C25" s="1"/>
      <c r="D25" s="102"/>
      <c r="E25" s="103"/>
      <c r="F25" s="103"/>
      <c r="G25" s="103"/>
      <c r="H25" s="103"/>
      <c r="I25" s="103"/>
      <c r="J25" s="103"/>
      <c r="K25" s="103"/>
      <c r="L25" s="104"/>
    </row>
    <row r="26" spans="2:13" x14ac:dyDescent="0.25">
      <c r="B26" s="1"/>
      <c r="C26" s="1"/>
      <c r="D26" s="102"/>
      <c r="E26" s="103"/>
      <c r="F26" s="103"/>
      <c r="G26" s="103"/>
      <c r="H26" s="103"/>
      <c r="I26" s="103"/>
      <c r="J26" s="103"/>
      <c r="K26" s="103"/>
      <c r="L26" s="104"/>
    </row>
    <row r="27" spans="2:13" x14ac:dyDescent="0.25">
      <c r="B27" s="1"/>
      <c r="C27" s="1"/>
      <c r="D27" s="102"/>
      <c r="E27" s="103"/>
      <c r="F27" s="103"/>
      <c r="G27" s="103"/>
      <c r="H27" s="103"/>
      <c r="I27" s="103"/>
      <c r="J27" s="103"/>
      <c r="K27" s="103"/>
      <c r="L27" s="104"/>
    </row>
    <row r="28" spans="2:13" x14ac:dyDescent="0.25">
      <c r="B28" s="1"/>
      <c r="C28" s="1"/>
      <c r="D28" s="102"/>
      <c r="E28" s="103"/>
      <c r="F28" s="103"/>
      <c r="G28" s="103"/>
      <c r="H28" s="103"/>
      <c r="I28" s="103"/>
      <c r="J28" s="103"/>
      <c r="K28" s="103"/>
      <c r="L28" s="104"/>
    </row>
    <row r="29" spans="2:13" x14ac:dyDescent="0.25">
      <c r="B29" s="1"/>
      <c r="C29" s="1"/>
      <c r="D29" s="102"/>
      <c r="E29" s="103"/>
      <c r="F29" s="103"/>
      <c r="G29" s="103"/>
      <c r="H29" s="103"/>
      <c r="I29" s="103"/>
      <c r="J29" s="103"/>
      <c r="K29" s="103"/>
      <c r="L29" s="104"/>
    </row>
    <row r="30" spans="2:13" ht="14.25" thickBot="1" x14ac:dyDescent="0.3">
      <c r="B30" s="15"/>
      <c r="C30" s="1"/>
      <c r="D30" s="105"/>
      <c r="E30" s="106"/>
      <c r="F30" s="106"/>
      <c r="G30" s="106"/>
      <c r="H30" s="106"/>
      <c r="I30" s="106"/>
      <c r="J30" s="106"/>
      <c r="K30" s="106"/>
      <c r="L30" s="107"/>
      <c r="M30" s="1"/>
    </row>
    <row r="31" spans="2:13" x14ac:dyDescent="0.25">
      <c r="B31" s="15"/>
      <c r="C31" s="1"/>
      <c r="D31" s="1"/>
      <c r="E31" s="1"/>
      <c r="F31" s="1"/>
      <c r="G31" s="1"/>
      <c r="H31" s="1"/>
      <c r="I31" s="1"/>
      <c r="J31" s="1"/>
      <c r="M31" s="1"/>
    </row>
    <row r="32" spans="2:13" ht="14.25" thickBot="1" x14ac:dyDescent="0.3"/>
    <row r="33" spans="2:14" x14ac:dyDescent="0.25">
      <c r="B33" s="130" t="s">
        <v>36</v>
      </c>
      <c r="C33" s="131"/>
      <c r="D33" s="131"/>
      <c r="E33" s="131"/>
      <c r="F33" s="36"/>
      <c r="G33" s="36"/>
      <c r="H33" s="36"/>
      <c r="I33" s="36"/>
      <c r="J33" s="36"/>
      <c r="K33" s="36"/>
      <c r="L33" s="37"/>
    </row>
    <row r="34" spans="2:14" x14ac:dyDescent="0.25">
      <c r="B34" s="68" t="s">
        <v>41</v>
      </c>
      <c r="C34" s="72" t="s">
        <v>50</v>
      </c>
      <c r="D34" s="129" t="s">
        <v>42</v>
      </c>
      <c r="E34" s="129"/>
      <c r="F34" s="129"/>
      <c r="G34" s="73"/>
      <c r="H34" s="71" t="s">
        <v>10</v>
      </c>
      <c r="I34" s="10"/>
      <c r="J34" s="10"/>
      <c r="K34" s="54"/>
      <c r="L34" s="38"/>
      <c r="M34" s="10"/>
      <c r="N34" s="10"/>
    </row>
    <row r="35" spans="2:14" x14ac:dyDescent="0.25">
      <c r="B35" s="67"/>
      <c r="C35" s="70"/>
      <c r="D35" s="111"/>
      <c r="E35" s="111"/>
      <c r="F35" s="111"/>
      <c r="G35" s="74"/>
      <c r="H35" s="8">
        <f>'Prismatris '!N11</f>
        <v>0</v>
      </c>
      <c r="I35" s="10"/>
      <c r="J35" s="10"/>
      <c r="K35" s="10"/>
      <c r="L35" s="38"/>
      <c r="M35" s="10"/>
      <c r="N35" s="10"/>
    </row>
    <row r="36" spans="2:14" x14ac:dyDescent="0.25">
      <c r="B36" s="67"/>
      <c r="C36" s="70"/>
      <c r="D36" s="111"/>
      <c r="E36" s="111"/>
      <c r="F36" s="111"/>
      <c r="G36" s="74"/>
      <c r="H36" s="8">
        <f>'Prismatris '!N12</f>
        <v>0</v>
      </c>
      <c r="I36" s="10"/>
      <c r="J36" s="10"/>
      <c r="K36" s="10"/>
      <c r="L36" s="38"/>
      <c r="M36" s="10"/>
      <c r="N36" s="10"/>
    </row>
    <row r="37" spans="2:14" ht="14.25" thickBot="1" x14ac:dyDescent="0.3">
      <c r="B37" s="55"/>
      <c r="C37" s="39"/>
      <c r="D37" s="39"/>
      <c r="E37" s="39"/>
      <c r="F37" s="39"/>
      <c r="G37" s="39"/>
      <c r="H37" s="39"/>
      <c r="I37" s="39"/>
      <c r="J37" s="39"/>
      <c r="K37" s="39"/>
      <c r="L37" s="40"/>
    </row>
    <row r="38" spans="2:14" ht="14.25" thickBot="1" x14ac:dyDescent="0.3">
      <c r="C38" s="10"/>
      <c r="D38" s="10"/>
      <c r="E38" s="10"/>
      <c r="F38" s="10"/>
      <c r="G38" s="10"/>
      <c r="H38" s="10"/>
      <c r="I38" s="10"/>
      <c r="J38" s="10"/>
      <c r="K38" s="10"/>
    </row>
    <row r="39" spans="2:14" x14ac:dyDescent="0.25">
      <c r="B39" s="124" t="s">
        <v>39</v>
      </c>
      <c r="C39" s="125"/>
      <c r="D39" s="125"/>
      <c r="E39" s="125"/>
      <c r="F39" s="36"/>
      <c r="G39" s="36"/>
      <c r="H39" s="36"/>
      <c r="I39" s="36"/>
      <c r="J39" s="36"/>
      <c r="K39" s="36"/>
      <c r="L39" s="37"/>
    </row>
    <row r="40" spans="2:14" ht="13.5" customHeight="1" x14ac:dyDescent="0.25">
      <c r="B40" s="68" t="s">
        <v>41</v>
      </c>
      <c r="C40" s="72" t="s">
        <v>50</v>
      </c>
      <c r="D40" s="129" t="s">
        <v>42</v>
      </c>
      <c r="E40" s="129"/>
      <c r="F40" s="129"/>
      <c r="G40" s="73"/>
      <c r="H40" s="71" t="s">
        <v>10</v>
      </c>
      <c r="I40" s="10"/>
      <c r="J40" s="10"/>
      <c r="K40" s="10"/>
      <c r="L40" s="38"/>
    </row>
    <row r="41" spans="2:14" x14ac:dyDescent="0.25">
      <c r="B41" s="67">
        <v>450</v>
      </c>
      <c r="C41" s="70" t="s">
        <v>105</v>
      </c>
      <c r="D41" s="111"/>
      <c r="E41" s="111"/>
      <c r="F41" s="111"/>
      <c r="G41" s="74"/>
      <c r="H41" s="8">
        <f>'Prismatris '!N19</f>
        <v>0</v>
      </c>
      <c r="I41" s="10"/>
      <c r="J41" s="10"/>
      <c r="K41" s="10"/>
      <c r="L41" s="38"/>
    </row>
    <row r="42" spans="2:14" x14ac:dyDescent="0.25">
      <c r="B42" s="67"/>
      <c r="C42" s="70"/>
      <c r="D42" s="111"/>
      <c r="E42" s="111"/>
      <c r="F42" s="111"/>
      <c r="G42" s="74"/>
      <c r="H42" s="8">
        <f>'Prismatris '!N20</f>
        <v>0</v>
      </c>
      <c r="I42" s="10"/>
      <c r="J42" s="10"/>
      <c r="K42" s="10"/>
      <c r="L42" s="38"/>
    </row>
    <row r="43" spans="2:14" ht="14.25" thickBot="1" x14ac:dyDescent="0.3">
      <c r="B43" s="55"/>
      <c r="C43" s="39"/>
      <c r="D43" s="39"/>
      <c r="E43" s="39"/>
      <c r="F43" s="39"/>
      <c r="G43" s="39"/>
      <c r="H43" s="39"/>
      <c r="I43" s="39"/>
      <c r="J43" s="39"/>
      <c r="K43" s="39"/>
      <c r="L43" s="40"/>
    </row>
    <row r="44" spans="2:14" x14ac:dyDescent="0.25">
      <c r="B44" s="76">
        <f>SUM(B35:B36,B41:B42)</f>
        <v>450</v>
      </c>
      <c r="C44" s="10"/>
      <c r="D44" s="10"/>
      <c r="E44" s="10"/>
      <c r="F44" s="10"/>
      <c r="G44" s="10"/>
      <c r="H44" s="10"/>
      <c r="I44" s="10"/>
      <c r="J44" s="10"/>
      <c r="K44" s="10"/>
    </row>
    <row r="45" spans="2:14" x14ac:dyDescent="0.25">
      <c r="D45" s="109" t="s">
        <v>29</v>
      </c>
      <c r="E45" s="110"/>
      <c r="F45" s="96" t="str">
        <f>'Prismatris '!B33</f>
        <v>ÅF Digital Solutions AB</v>
      </c>
      <c r="G45" s="97"/>
      <c r="H45" s="97"/>
      <c r="I45" s="97"/>
      <c r="J45" s="97"/>
    </row>
    <row r="46" spans="2:14" x14ac:dyDescent="0.25">
      <c r="D46" s="109"/>
      <c r="E46" s="110"/>
      <c r="F46" s="96" t="str">
        <f>'Prismatris '!B34</f>
        <v>556866-4444</v>
      </c>
      <c r="G46" s="97"/>
      <c r="H46" s="97"/>
      <c r="I46" s="97"/>
      <c r="J46" s="97"/>
    </row>
    <row r="47" spans="2:14" x14ac:dyDescent="0.25">
      <c r="D47" s="109"/>
      <c r="E47" s="110"/>
      <c r="F47" s="96" t="str">
        <f>'Prismatris '!B35</f>
        <v>Magnus Bååth</v>
      </c>
      <c r="G47" s="97"/>
      <c r="H47" s="97"/>
      <c r="I47" s="97"/>
      <c r="J47" s="97"/>
    </row>
    <row r="48" spans="2:14" x14ac:dyDescent="0.25">
      <c r="D48" s="109"/>
      <c r="E48" s="110"/>
      <c r="F48" s="96" t="str">
        <f>'Prismatris '!B36</f>
        <v>072 228 80 90</v>
      </c>
      <c r="G48" s="97"/>
      <c r="H48" s="97"/>
      <c r="I48" s="97"/>
      <c r="J48" s="97"/>
    </row>
    <row r="49" spans="3:11" x14ac:dyDescent="0.25">
      <c r="D49" s="109"/>
      <c r="E49" s="110"/>
      <c r="F49" s="96" t="str">
        <f>'Prismatris '!B37</f>
        <v>kammarkollegiet@afry.com</v>
      </c>
      <c r="G49" s="97"/>
      <c r="H49" s="97"/>
      <c r="I49" s="97"/>
      <c r="J49" s="97"/>
    </row>
    <row r="50" spans="3:11" ht="15.75" x14ac:dyDescent="0.3">
      <c r="C50" s="14"/>
      <c r="D50" s="14"/>
      <c r="E50" s="17">
        <f>SUM(E45:E46)</f>
        <v>0</v>
      </c>
      <c r="F50" s="15"/>
      <c r="H50" s="15"/>
      <c r="I50" s="15"/>
      <c r="J50" s="15"/>
      <c r="K50" s="15"/>
    </row>
    <row r="51" spans="3:11" ht="17.45" customHeight="1" x14ac:dyDescent="0.3">
      <c r="C51" s="14"/>
      <c r="D51" s="14"/>
      <c r="E51" s="15"/>
      <c r="F51" s="60" t="s">
        <v>2</v>
      </c>
      <c r="G51" s="95">
        <f>'Prismatris '!E37</f>
        <v>0</v>
      </c>
      <c r="H51" s="95"/>
      <c r="J51" s="18"/>
      <c r="K51" s="18"/>
    </row>
    <row r="52" spans="3:11" ht="21" x14ac:dyDescent="0.35">
      <c r="C52" s="19" t="s">
        <v>3</v>
      </c>
      <c r="D52" s="19"/>
      <c r="E52" s="15"/>
      <c r="F52" s="15"/>
      <c r="G52" s="15"/>
      <c r="H52" s="15"/>
      <c r="I52" s="15"/>
      <c r="J52" s="15"/>
      <c r="K52" s="15"/>
    </row>
    <row r="53" spans="3:11" x14ac:dyDescent="0.25">
      <c r="C53" s="15" t="s">
        <v>4</v>
      </c>
      <c r="D53" s="15"/>
      <c r="E53" s="15"/>
      <c r="F53" s="108" t="str">
        <f>'Prismatris '!B40</f>
        <v>ÅF Digital Solutions AB</v>
      </c>
      <c r="G53" s="93"/>
      <c r="H53" s="93"/>
      <c r="I53" s="14"/>
      <c r="J53" s="35">
        <f>'Prismatris '!D40</f>
        <v>0</v>
      </c>
      <c r="K53" s="14"/>
    </row>
    <row r="54" spans="3:11" x14ac:dyDescent="0.25">
      <c r="C54" s="15" t="s">
        <v>5</v>
      </c>
      <c r="D54" s="15"/>
      <c r="E54" s="15"/>
      <c r="F54" s="94" t="str">
        <f>'Prismatris '!B41</f>
        <v xml:space="preserve">Nexer A Society AB </v>
      </c>
      <c r="G54" s="93"/>
      <c r="H54" s="93"/>
      <c r="I54" s="14"/>
      <c r="J54" s="35">
        <f>'Prismatris '!D41</f>
        <v>341959.5</v>
      </c>
      <c r="K54" s="14"/>
    </row>
    <row r="55" spans="3:11" x14ac:dyDescent="0.25">
      <c r="C55" s="15" t="s">
        <v>6</v>
      </c>
      <c r="D55" s="15"/>
      <c r="E55" s="15"/>
      <c r="F55" s="94" t="str">
        <f>'Prismatris '!B42</f>
        <v>Pulsen AB</v>
      </c>
      <c r="G55" s="93"/>
      <c r="H55" s="93"/>
      <c r="I55" s="14"/>
      <c r="J55" s="35">
        <f>'Prismatris '!D42</f>
        <v>437494.5</v>
      </c>
      <c r="K55" s="14"/>
    </row>
    <row r="56" spans="3:11" x14ac:dyDescent="0.25">
      <c r="C56" s="15" t="s">
        <v>31</v>
      </c>
      <c r="D56" s="15"/>
      <c r="E56" s="15"/>
      <c r="F56" s="94" t="str">
        <f>'Prismatris '!B43</f>
        <v>Consid AB</v>
      </c>
      <c r="G56" s="93"/>
      <c r="H56" s="93"/>
      <c r="I56" s="51"/>
      <c r="J56" s="35">
        <f>'Prismatris '!D43</f>
        <v>477175.50000000006</v>
      </c>
      <c r="K56" s="51"/>
    </row>
    <row r="57" spans="3:11" x14ac:dyDescent="0.25">
      <c r="C57" s="15" t="s">
        <v>32</v>
      </c>
      <c r="D57" s="15"/>
      <c r="E57" s="15"/>
      <c r="F57" s="94" t="str">
        <f>'Prismatris '!B44</f>
        <v>Capgemini Sverige AB</v>
      </c>
      <c r="G57" s="93"/>
      <c r="H57" s="93"/>
      <c r="I57" s="51"/>
      <c r="J57" s="35">
        <f>'Prismatris '!D44</f>
        <v>499225.50000000006</v>
      </c>
      <c r="K57" s="51"/>
    </row>
    <row r="58" spans="3:11" x14ac:dyDescent="0.25">
      <c r="C58" s="15" t="s">
        <v>33</v>
      </c>
      <c r="D58" s="15"/>
      <c r="E58" s="15"/>
      <c r="F58" s="94" t="str">
        <f>'Prismatris '!B45</f>
        <v>CGI Sverige AB</v>
      </c>
      <c r="G58" s="93"/>
      <c r="H58" s="93"/>
      <c r="I58" s="51"/>
      <c r="J58" s="35">
        <f>'Prismatris '!D45</f>
        <v>514413.00000000006</v>
      </c>
      <c r="K58" s="51"/>
    </row>
    <row r="59" spans="3:11" x14ac:dyDescent="0.25">
      <c r="C59" s="15" t="s">
        <v>45</v>
      </c>
      <c r="D59" s="15"/>
      <c r="E59" s="15"/>
      <c r="F59" s="92" t="str">
        <f>'Prismatris '!B46</f>
        <v xml:space="preserve">Knowit &amp; Precio Fishbone Public IT AB </v>
      </c>
      <c r="G59" s="93"/>
      <c r="H59" s="93"/>
      <c r="I59" s="51"/>
      <c r="J59" s="35">
        <f>'Prismatris '!D46</f>
        <v>537435</v>
      </c>
      <c r="K59" s="51"/>
    </row>
    <row r="60" spans="3:11" x14ac:dyDescent="0.25">
      <c r="C60" s="15" t="s">
        <v>46</v>
      </c>
      <c r="D60" s="15"/>
      <c r="E60" s="15"/>
      <c r="F60" s="92" t="str">
        <f>'Prismatris '!B47</f>
        <v>Netlight Consulting AB</v>
      </c>
      <c r="G60" s="93"/>
      <c r="H60" s="93"/>
      <c r="I60" s="51"/>
      <c r="J60" s="35">
        <f>'Prismatris '!D47</f>
        <v>587407.5</v>
      </c>
      <c r="K60" s="51"/>
    </row>
    <row r="61" spans="3:11" x14ac:dyDescent="0.25">
      <c r="C61" s="15" t="s">
        <v>47</v>
      </c>
      <c r="D61" s="15"/>
      <c r="E61" s="15"/>
      <c r="F61" s="92" t="str">
        <f>'Prismatris '!B48</f>
        <v>HiQ Public Sector AB</v>
      </c>
      <c r="G61" s="93"/>
      <c r="H61" s="93"/>
      <c r="I61" s="51"/>
      <c r="J61" s="35">
        <f>'Prismatris '!D48</f>
        <v>623173.5</v>
      </c>
      <c r="K61" s="51"/>
    </row>
    <row r="62" spans="3:11" x14ac:dyDescent="0.25">
      <c r="C62" s="15"/>
      <c r="D62" s="15"/>
      <c r="E62" s="15"/>
      <c r="F62" s="15"/>
      <c r="G62" s="15"/>
      <c r="H62" s="15"/>
      <c r="I62" s="14"/>
      <c r="J62" s="14"/>
      <c r="K62" s="15"/>
    </row>
    <row r="63" spans="3:11" x14ac:dyDescent="0.25">
      <c r="C63" s="15" t="s">
        <v>30</v>
      </c>
      <c r="D63" s="15"/>
      <c r="E63" s="15"/>
      <c r="F63" s="15"/>
      <c r="G63" s="15"/>
      <c r="H63" s="15"/>
      <c r="I63" s="15"/>
      <c r="J63" s="21">
        <v>1</v>
      </c>
      <c r="K63" s="15"/>
    </row>
    <row r="64" spans="3:11" x14ac:dyDescent="0.25">
      <c r="C64" s="15"/>
      <c r="D64" s="15"/>
      <c r="E64" s="15"/>
      <c r="F64" s="15"/>
      <c r="G64" s="15"/>
      <c r="H64" s="15"/>
      <c r="I64" s="15"/>
      <c r="J64" s="15"/>
      <c r="K64" s="15"/>
    </row>
    <row r="65" spans="3:11" x14ac:dyDescent="0.25">
      <c r="C65" s="15" t="s">
        <v>7</v>
      </c>
      <c r="D65" s="15"/>
      <c r="E65" s="15"/>
      <c r="F65" s="15"/>
      <c r="G65" s="15"/>
      <c r="H65" s="15" t="s">
        <v>8</v>
      </c>
      <c r="I65" s="15"/>
      <c r="K65" s="15"/>
    </row>
    <row r="66" spans="3:11" x14ac:dyDescent="0.25">
      <c r="C66" s="15"/>
      <c r="D66" s="15"/>
      <c r="E66" s="15"/>
      <c r="F66" s="15"/>
      <c r="G66" s="15"/>
      <c r="H66" s="15"/>
      <c r="I66" s="15"/>
      <c r="K66" s="15"/>
    </row>
    <row r="67" spans="3:11" ht="14.25" thickBot="1" x14ac:dyDescent="0.3">
      <c r="C67" s="20"/>
      <c r="D67" s="20"/>
      <c r="E67" s="51"/>
      <c r="F67" s="51"/>
      <c r="G67" s="14"/>
      <c r="H67" s="20"/>
      <c r="I67" s="20"/>
      <c r="K67" s="51"/>
    </row>
    <row r="68" spans="3:11" x14ac:dyDescent="0.25">
      <c r="C68" s="15" t="s">
        <v>9</v>
      </c>
      <c r="D68" s="15"/>
      <c r="E68" s="15"/>
      <c r="F68" s="15"/>
      <c r="G68" s="15"/>
      <c r="H68" s="15" t="s">
        <v>9</v>
      </c>
      <c r="I68" s="15"/>
      <c r="K68" s="15"/>
    </row>
    <row r="69" spans="3:11" x14ac:dyDescent="0.25">
      <c r="C69" s="15"/>
      <c r="D69" s="15"/>
      <c r="E69" s="15"/>
      <c r="F69" s="15"/>
      <c r="G69" s="15"/>
      <c r="H69" s="15"/>
      <c r="I69" s="15"/>
      <c r="J69" s="15"/>
      <c r="K69" s="15"/>
    </row>
    <row r="70" spans="3:11" x14ac:dyDescent="0.25">
      <c r="C70" s="15"/>
      <c r="D70" s="15"/>
      <c r="E70" s="15"/>
      <c r="F70" s="15"/>
      <c r="G70" s="15"/>
      <c r="H70" s="15"/>
      <c r="I70" s="15"/>
      <c r="J70" s="15"/>
      <c r="K70" s="15"/>
    </row>
    <row r="71" spans="3:11" x14ac:dyDescent="0.25">
      <c r="C71" s="1"/>
      <c r="D71" s="1"/>
      <c r="E71" s="1"/>
      <c r="F71" s="1"/>
      <c r="G71" s="1"/>
      <c r="H71" s="1"/>
      <c r="I71" s="1"/>
      <c r="J71" s="1"/>
      <c r="K71" s="1"/>
    </row>
  </sheetData>
  <protectedRanges>
    <protectedRange sqref="D7:F18 J2:L4 D20 B35:F36 B41:F42 J63" name="Område1"/>
  </protectedRanges>
  <mergeCells count="46">
    <mergeCell ref="J2:L2"/>
    <mergeCell ref="J3:L3"/>
    <mergeCell ref="J4:L4"/>
    <mergeCell ref="D40:F40"/>
    <mergeCell ref="D41:F41"/>
    <mergeCell ref="D9:F9"/>
    <mergeCell ref="D10:F10"/>
    <mergeCell ref="D11:F11"/>
    <mergeCell ref="D12:F12"/>
    <mergeCell ref="B33:E33"/>
    <mergeCell ref="D34:F34"/>
    <mergeCell ref="D35:F35"/>
    <mergeCell ref="D36:F36"/>
    <mergeCell ref="D7:F7"/>
    <mergeCell ref="D8:F8"/>
    <mergeCell ref="I7:L7"/>
    <mergeCell ref="I8:L8"/>
    <mergeCell ref="H13:J13"/>
    <mergeCell ref="H12:J12"/>
    <mergeCell ref="I9:L9"/>
    <mergeCell ref="I10:L10"/>
    <mergeCell ref="I11:L11"/>
    <mergeCell ref="D13:F13"/>
    <mergeCell ref="D14:F14"/>
    <mergeCell ref="D16:F18"/>
    <mergeCell ref="B39:E39"/>
    <mergeCell ref="D15:F15"/>
    <mergeCell ref="H16:J17"/>
    <mergeCell ref="D20:L30"/>
    <mergeCell ref="F45:J45"/>
    <mergeCell ref="F46:J46"/>
    <mergeCell ref="F53:H53"/>
    <mergeCell ref="D45:E49"/>
    <mergeCell ref="D42:F42"/>
    <mergeCell ref="F54:H54"/>
    <mergeCell ref="G51:H51"/>
    <mergeCell ref="F47:J47"/>
    <mergeCell ref="F48:J48"/>
    <mergeCell ref="F49:J49"/>
    <mergeCell ref="F60:H60"/>
    <mergeCell ref="F61:H61"/>
    <mergeCell ref="F55:H55"/>
    <mergeCell ref="F56:H56"/>
    <mergeCell ref="F57:H57"/>
    <mergeCell ref="F58:H58"/>
    <mergeCell ref="F59:H59"/>
  </mergeCells>
  <conditionalFormatting sqref="J2:J4">
    <cfRule type="containsBlanks" dxfId="30" priority="639">
      <formula>LEN(TRIM(J2))=0</formula>
    </cfRule>
  </conditionalFormatting>
  <conditionalFormatting sqref="M12">
    <cfRule type="expression" dxfId="29" priority="646">
      <formula>IF(M12="Kan ej leverera","Sant","Falskt")</formula>
    </cfRule>
  </conditionalFormatting>
  <conditionalFormatting sqref="D7:D16">
    <cfRule type="containsBlanks" dxfId="28" priority="654">
      <formula>LEN(TRIM(D7))=0</formula>
    </cfRule>
  </conditionalFormatting>
  <conditionalFormatting sqref="M12">
    <cfRule type="expression" dxfId="27" priority="665">
      <formula>IF(#REF!="Kan ej leverera","Sant","Falskt")</formula>
    </cfRule>
  </conditionalFormatting>
  <conditionalFormatting sqref="F45:F49">
    <cfRule type="beginsWith" dxfId="26" priority="635" operator="beginsWith" text=" ">
      <formula>LEFT(F45,LEN(" "))=" "</formula>
    </cfRule>
  </conditionalFormatting>
  <conditionalFormatting sqref="I7:I11">
    <cfRule type="beginsWith" dxfId="25" priority="634" operator="beginsWith" text="Två eller">
      <formula>LEFT(I7,LEN("Två eller"))="Två eller"</formula>
    </cfRule>
  </conditionalFormatting>
  <conditionalFormatting sqref="I7:I11">
    <cfRule type="expression" dxfId="24" priority="673">
      <formula>IF(#REF!="Kan ej leverera","Sant","Falskt")</formula>
    </cfRule>
  </conditionalFormatting>
  <conditionalFormatting sqref="B35:B36">
    <cfRule type="containsBlanks" dxfId="23" priority="45">
      <formula>LEN(TRIM(B35))=0</formula>
    </cfRule>
  </conditionalFormatting>
  <conditionalFormatting sqref="B35:B36">
    <cfRule type="containsBlanks" dxfId="22" priority="44">
      <formula>LEN(TRIM(B35))=0</formula>
    </cfRule>
  </conditionalFormatting>
  <conditionalFormatting sqref="B35:B36">
    <cfRule type="expression" dxfId="21" priority="43">
      <formula>"OM($B$145&gt;200)"</formula>
    </cfRule>
  </conditionalFormatting>
  <conditionalFormatting sqref="B35:B36">
    <cfRule type="expression" dxfId="20" priority="46">
      <formula>IF(#REF!&gt;201,,)</formula>
    </cfRule>
    <cfRule type="containsBlanks" dxfId="19" priority="47">
      <formula>LEN(TRIM(B35))=0</formula>
    </cfRule>
  </conditionalFormatting>
  <conditionalFormatting sqref="D20">
    <cfRule type="containsBlanks" dxfId="18" priority="42">
      <formula>LEN(TRIM(D20))=0</formula>
    </cfRule>
  </conditionalFormatting>
  <conditionalFormatting sqref="C35">
    <cfRule type="containsBlanks" dxfId="17" priority="21">
      <formula>LEN(TRIM(C35))=0</formula>
    </cfRule>
  </conditionalFormatting>
  <conditionalFormatting sqref="C35">
    <cfRule type="containsBlanks" dxfId="16" priority="20">
      <formula>LEN(TRIM(C35))=0</formula>
    </cfRule>
  </conditionalFormatting>
  <conditionalFormatting sqref="C36">
    <cfRule type="containsBlanks" dxfId="15" priority="19">
      <formula>LEN(TRIM(C36))=0</formula>
    </cfRule>
  </conditionalFormatting>
  <conditionalFormatting sqref="C36">
    <cfRule type="containsBlanks" dxfId="14" priority="18">
      <formula>LEN(TRIM(C36))=0</formula>
    </cfRule>
  </conditionalFormatting>
  <conditionalFormatting sqref="B41:B42">
    <cfRule type="containsBlanks" dxfId="13" priority="15">
      <formula>LEN(TRIM(B41))=0</formula>
    </cfRule>
  </conditionalFormatting>
  <conditionalFormatting sqref="B41:B42">
    <cfRule type="containsBlanks" dxfId="12" priority="14">
      <formula>LEN(TRIM(B41))=0</formula>
    </cfRule>
  </conditionalFormatting>
  <conditionalFormatting sqref="B41:B42">
    <cfRule type="expression" dxfId="11" priority="13">
      <formula>"OM($B$145&gt;200)"</formula>
    </cfRule>
  </conditionalFormatting>
  <conditionalFormatting sqref="B41:B42">
    <cfRule type="expression" dxfId="10" priority="16">
      <formula>IF(#REF!&gt;201,,)</formula>
    </cfRule>
    <cfRule type="containsBlanks" dxfId="9" priority="17">
      <formula>LEN(TRIM(B41))=0</formula>
    </cfRule>
  </conditionalFormatting>
  <conditionalFormatting sqref="C41">
    <cfRule type="containsBlanks" dxfId="8" priority="12">
      <formula>LEN(TRIM(C41))=0</formula>
    </cfRule>
  </conditionalFormatting>
  <conditionalFormatting sqref="C41">
    <cfRule type="containsBlanks" dxfId="7" priority="11">
      <formula>LEN(TRIM(C41))=0</formula>
    </cfRule>
  </conditionalFormatting>
  <conditionalFormatting sqref="C42">
    <cfRule type="containsBlanks" dxfId="6" priority="10">
      <formula>LEN(TRIM(C42))=0</formula>
    </cfRule>
  </conditionalFormatting>
  <conditionalFormatting sqref="C42">
    <cfRule type="containsBlanks" dxfId="5" priority="9">
      <formula>LEN(TRIM(C42))=0</formula>
    </cfRule>
  </conditionalFormatting>
  <conditionalFormatting sqref="D35:F35">
    <cfRule type="notContainsBlanks" dxfId="4" priority="8">
      <formula>LEN(TRIM(D35))&gt;0</formula>
    </cfRule>
  </conditionalFormatting>
  <conditionalFormatting sqref="D36:F36">
    <cfRule type="notContainsBlanks" dxfId="3" priority="7">
      <formula>LEN(TRIM(D36))&gt;0</formula>
    </cfRule>
  </conditionalFormatting>
  <conditionalFormatting sqref="D42:F42">
    <cfRule type="notContainsBlanks" dxfId="2" priority="6">
      <formula>LEN(TRIM(D42))&gt;0</formula>
    </cfRule>
  </conditionalFormatting>
  <conditionalFormatting sqref="D41:F41">
    <cfRule type="notContainsBlanks" dxfId="1" priority="5">
      <formula>LEN(TRIM(D41))&gt;0</formula>
    </cfRule>
  </conditionalFormatting>
  <conditionalFormatting sqref="F45:I49">
    <cfRule type="containsText" dxfId="0" priority="4" operator="containsText" text="Avropet">
      <formula>NOT(ISERROR(SEARCH("Avropet",F45)))</formula>
    </cfRule>
  </conditionalFormatting>
  <conditionalFormatting sqref="F46:I46">
    <cfRule type="containsText" priority="1" operator="containsText" text=" ">
      <formula>NOT(ISERROR(SEARCH(" ",F46)))</formula>
    </cfRule>
  </conditionalFormatting>
  <dataValidations count="7">
    <dataValidation type="list" allowBlank="1" showInputMessage="1" showErrorMessage="1" sqref="J63" xr:uid="{00000000-0002-0000-0000-000001000000}">
      <formula1>"1,2,3,4,5,6"</formula1>
    </dataValidation>
    <dataValidation type="decimal" allowBlank="1" showInputMessage="1" showErrorMessage="1" error="Ni har överskridit 500 000 kronor se ramavtalets vilkor" sqref="G51" xr:uid="{00000000-0002-0000-0000-000002000000}">
      <formula1>0</formula1>
      <formula2>100000</formula2>
    </dataValidation>
    <dataValidation type="whole" allowBlank="1" showInputMessage="1" showErrorMessage="1" errorTitle=" " error="Beställ med siffror. Det totala antal timmar får inte överstiga 500 per avrop." sqref="B42" xr:uid="{EC02962C-1147-4ED9-9A9D-B860E43F66FC}">
      <formula1>0</formula1>
      <formula2>IF(B44&lt;501,500,0)</formula2>
    </dataValidation>
    <dataValidation type="list" allowBlank="1" showInputMessage="1" showErrorMessage="1" sqref="C41:C42 C35 C36" xr:uid="{D0232248-805A-4D2B-8321-72BB3FC423E6}">
      <formula1>"Ja,Nej"</formula1>
    </dataValidation>
    <dataValidation type="whole" allowBlank="1" showInputMessage="1" showErrorMessage="1" errorTitle=" " error="Beställ med siffror. Det totala antal timmar får inte överstiga 500 per avrop." sqref="B36" xr:uid="{8D2DB596-5BA2-4415-A586-6BAC499F409E}">
      <formula1>0</formula1>
      <formula2>IF(B44&lt;501,500,0)</formula2>
    </dataValidation>
    <dataValidation type="whole" allowBlank="1" showInputMessage="1" showErrorMessage="1" errorTitle=" " error="Beställ med siffror. Det totala antal timmar får inte överstiga 500 per avrop." sqref="B35" xr:uid="{BBEA366C-B1B1-4107-ADE9-71263AE064C2}">
      <formula1>0</formula1>
      <formula2>IF(B44&lt;501,500,0)</formula2>
    </dataValidation>
    <dataValidation type="whole" allowBlank="1" showInputMessage="1" showErrorMessage="1" errorTitle=" " error="Beställ med siffror. Det totala antal timmar får inte överstiga 500 per avrop." sqref="B41" xr:uid="{ADD2BFA5-EA6E-4A66-A3EB-6AFBC228E29E}">
      <formula1>0</formula1>
      <formula2>IF(B44&lt;501,500,0)</formula2>
    </dataValidation>
  </dataValidations>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W63"/>
  <sheetViews>
    <sheetView topLeftCell="C1" zoomScale="70" zoomScaleNormal="70" workbookViewId="0">
      <pane ySplit="1" topLeftCell="A2" activePane="bottomLeft" state="frozen"/>
      <selection pane="bottomLeft" activeCell="I3" sqref="I3"/>
    </sheetView>
  </sheetViews>
  <sheetFormatPr defaultColWidth="9" defaultRowHeight="13.5" x14ac:dyDescent="0.25"/>
  <cols>
    <col min="1" max="1" width="35.875" style="1" customWidth="1"/>
    <col min="2" max="2" width="18.375" style="1" bestFit="1" customWidth="1"/>
    <col min="3" max="3" width="36.125" style="1" bestFit="1" customWidth="1"/>
    <col min="4" max="4" width="24.125" style="1" bestFit="1" customWidth="1"/>
    <col min="5" max="5" width="15.125" style="2" customWidth="1"/>
    <col min="6" max="6" width="18.875" style="1" bestFit="1" customWidth="1"/>
    <col min="7" max="7" width="29.125" style="1" bestFit="1" customWidth="1"/>
    <col min="8" max="8" width="20" style="1" bestFit="1" customWidth="1"/>
    <col min="9" max="9" width="25.375" style="1" bestFit="1" customWidth="1"/>
    <col min="10" max="10" width="20.125" style="1" bestFit="1" customWidth="1"/>
    <col min="11" max="11" width="11.125" style="1" bestFit="1" customWidth="1"/>
    <col min="12" max="13" width="10.125" style="1" bestFit="1" customWidth="1"/>
    <col min="14" max="14" width="15.625" style="1" customWidth="1"/>
    <col min="15" max="15" width="10.125" style="1" bestFit="1" customWidth="1"/>
    <col min="16" max="16" width="9" style="1"/>
    <col min="17" max="22" width="11.5" style="1" customWidth="1"/>
    <col min="23" max="16384" width="9" style="1"/>
  </cols>
  <sheetData>
    <row r="1" spans="1:14" s="7" customFormat="1" x14ac:dyDescent="0.25">
      <c r="A1" s="33" t="s">
        <v>1</v>
      </c>
      <c r="B1" s="84" t="s">
        <v>69</v>
      </c>
      <c r="C1" s="80" t="s">
        <v>57</v>
      </c>
      <c r="D1" s="81" t="s">
        <v>65</v>
      </c>
      <c r="E1" s="81" t="s">
        <v>59</v>
      </c>
      <c r="F1" s="81" t="s">
        <v>61</v>
      </c>
      <c r="G1" s="84" t="s">
        <v>101</v>
      </c>
      <c r="H1" s="81" t="s">
        <v>63</v>
      </c>
      <c r="I1" s="84" t="s">
        <v>71</v>
      </c>
      <c r="J1" s="81" t="s">
        <v>67</v>
      </c>
      <c r="K1" s="46"/>
    </row>
    <row r="2" spans="1:14" x14ac:dyDescent="0.25">
      <c r="A2" s="33" t="s">
        <v>20</v>
      </c>
      <c r="B2" s="85" t="s">
        <v>70</v>
      </c>
      <c r="C2" s="81" t="s">
        <v>58</v>
      </c>
      <c r="D2" s="82" t="s">
        <v>66</v>
      </c>
      <c r="E2" s="81" t="s">
        <v>60</v>
      </c>
      <c r="F2" s="82" t="s">
        <v>62</v>
      </c>
      <c r="G2" s="88" t="s">
        <v>73</v>
      </c>
      <c r="H2" s="82" t="s">
        <v>64</v>
      </c>
      <c r="I2" s="82" t="s">
        <v>72</v>
      </c>
      <c r="J2" s="82" t="s">
        <v>68</v>
      </c>
      <c r="K2" s="66"/>
    </row>
    <row r="3" spans="1:14" x14ac:dyDescent="0.25">
      <c r="A3" s="33" t="s">
        <v>16</v>
      </c>
      <c r="B3" s="83" t="s">
        <v>74</v>
      </c>
      <c r="C3" s="86" t="s">
        <v>77</v>
      </c>
      <c r="D3" s="86" t="s">
        <v>78</v>
      </c>
      <c r="E3" s="86" t="s">
        <v>79</v>
      </c>
      <c r="F3" s="86" t="s">
        <v>102</v>
      </c>
      <c r="G3" s="86" t="s">
        <v>97</v>
      </c>
      <c r="H3" s="86" t="s">
        <v>80</v>
      </c>
      <c r="I3" s="86" t="s">
        <v>81</v>
      </c>
      <c r="J3" s="86" t="s">
        <v>94</v>
      </c>
      <c r="K3" s="66"/>
    </row>
    <row r="4" spans="1:14" x14ac:dyDescent="0.25">
      <c r="A4" s="33" t="s">
        <v>17</v>
      </c>
      <c r="B4" s="83" t="s">
        <v>75</v>
      </c>
      <c r="C4" s="86" t="s">
        <v>82</v>
      </c>
      <c r="D4" s="86" t="s">
        <v>83</v>
      </c>
      <c r="E4" s="86" t="s">
        <v>84</v>
      </c>
      <c r="F4" s="86" t="s">
        <v>103</v>
      </c>
      <c r="G4" s="86" t="s">
        <v>98</v>
      </c>
      <c r="H4" s="86" t="s">
        <v>85</v>
      </c>
      <c r="I4" s="86" t="s">
        <v>86</v>
      </c>
      <c r="J4" s="86" t="s">
        <v>95</v>
      </c>
      <c r="K4" s="66"/>
    </row>
    <row r="5" spans="1:14" x14ac:dyDescent="0.25">
      <c r="A5" s="33" t="s">
        <v>18</v>
      </c>
      <c r="B5" s="83" t="s">
        <v>76</v>
      </c>
      <c r="C5" s="86" t="s">
        <v>87</v>
      </c>
      <c r="D5" s="86" t="s">
        <v>88</v>
      </c>
      <c r="E5" s="86" t="s">
        <v>89</v>
      </c>
      <c r="F5" s="87" t="s">
        <v>93</v>
      </c>
      <c r="G5" s="87" t="s">
        <v>100</v>
      </c>
      <c r="H5" s="86" t="s">
        <v>90</v>
      </c>
      <c r="I5" s="86" t="s">
        <v>91</v>
      </c>
      <c r="J5" s="89" t="s">
        <v>92</v>
      </c>
      <c r="K5" s="66"/>
    </row>
    <row r="6" spans="1:14" x14ac:dyDescent="0.25">
      <c r="A6" s="15"/>
      <c r="B6" s="10"/>
      <c r="C6" s="10"/>
      <c r="D6" s="10"/>
      <c r="H6" s="7"/>
      <c r="I6" s="7"/>
    </row>
    <row r="7" spans="1:14" x14ac:dyDescent="0.25">
      <c r="A7" s="11" t="s">
        <v>36</v>
      </c>
      <c r="B7" s="10"/>
      <c r="C7" s="10"/>
      <c r="D7" s="10"/>
      <c r="F7" s="2"/>
      <c r="G7" s="2"/>
      <c r="H7" s="10"/>
      <c r="I7" s="10"/>
      <c r="M7" s="10"/>
    </row>
    <row r="8" spans="1:14" x14ac:dyDescent="0.25">
      <c r="A8" s="56" t="s">
        <v>37</v>
      </c>
      <c r="B8" s="90">
        <v>943.9</v>
      </c>
      <c r="C8" s="90">
        <v>521.49</v>
      </c>
      <c r="D8" s="90">
        <v>495.36</v>
      </c>
      <c r="E8" s="90">
        <v>1189.95</v>
      </c>
      <c r="F8" s="90">
        <v>1038.6199999999999</v>
      </c>
      <c r="G8" s="90">
        <v>1335.84</v>
      </c>
      <c r="H8" s="90">
        <v>1451.24</v>
      </c>
      <c r="I8" s="90">
        <v>971.12</v>
      </c>
      <c r="J8" s="90">
        <v>1197.57</v>
      </c>
      <c r="K8" s="9"/>
    </row>
    <row r="9" spans="1:14" x14ac:dyDescent="0.25">
      <c r="A9" s="56"/>
      <c r="B9" s="9"/>
      <c r="C9" s="9"/>
      <c r="D9" s="9"/>
      <c r="E9" s="9"/>
      <c r="F9" s="9"/>
      <c r="G9" s="9"/>
      <c r="H9" s="66"/>
      <c r="I9" s="66"/>
      <c r="J9" s="5"/>
      <c r="K9" s="5"/>
    </row>
    <row r="10" spans="1:14" hidden="1" x14ac:dyDescent="0.25">
      <c r="A10" s="56"/>
      <c r="B10" s="9"/>
      <c r="C10" s="9"/>
      <c r="D10" s="9"/>
      <c r="E10" s="9"/>
      <c r="F10" s="9"/>
      <c r="G10" s="9"/>
      <c r="H10" s="66"/>
      <c r="I10" s="66"/>
      <c r="J10" s="5"/>
      <c r="K10" s="5"/>
    </row>
    <row r="11" spans="1:14" x14ac:dyDescent="0.25">
      <c r="A11" s="41" t="s">
        <v>48</v>
      </c>
      <c r="B11" s="9">
        <f>L11*B8</f>
        <v>0</v>
      </c>
      <c r="C11" s="9">
        <f>$L$11*C8</f>
        <v>0</v>
      </c>
      <c r="D11" s="9">
        <f t="shared" ref="D11:J11" si="0">$L$11*D8</f>
        <v>0</v>
      </c>
      <c r="E11" s="9">
        <f t="shared" si="0"/>
        <v>0</v>
      </c>
      <c r="F11" s="9">
        <f t="shared" si="0"/>
        <v>0</v>
      </c>
      <c r="G11" s="9">
        <f t="shared" si="0"/>
        <v>0</v>
      </c>
      <c r="H11" s="9">
        <f t="shared" si="0"/>
        <v>0</v>
      </c>
      <c r="I11" s="9">
        <f t="shared" si="0"/>
        <v>0</v>
      </c>
      <c r="J11" s="9">
        <f t="shared" si="0"/>
        <v>0</v>
      </c>
      <c r="K11" s="5"/>
      <c r="L11" s="69">
        <f>'Verksamhetens IT-behov'!B35</f>
        <v>0</v>
      </c>
      <c r="M11" s="5"/>
      <c r="N11" s="8">
        <f>IF(B30='Verksamhetens IT-behov'!J63,B11,IF(C30='Verksamhetens IT-behov'!J63,C11,IF(D30='Verksamhetens IT-behov'!J63,D11,IF(E30='Verksamhetens IT-behov'!J63,E11,IF(F30='Verksamhetens IT-behov'!J63,F11,IF(G30='Verksamhetens IT-behov'!J63,G11,IF(H30='Verksamhetens IT-behov'!J63,H11,IF(I30='Verksamhetens IT-behov'!J63,I11,IF(J30='Verksamhetens IT-behov'!J63,J11,"")))))))))</f>
        <v>0</v>
      </c>
    </row>
    <row r="12" spans="1:14" x14ac:dyDescent="0.25">
      <c r="A12" s="41" t="s">
        <v>49</v>
      </c>
      <c r="B12" s="9">
        <f>L12*B8</f>
        <v>0</v>
      </c>
      <c r="C12" s="9">
        <f>L12*C8</f>
        <v>0</v>
      </c>
      <c r="D12" s="9">
        <f>L12*D8</f>
        <v>0</v>
      </c>
      <c r="E12" s="9">
        <f>L12*E8</f>
        <v>0</v>
      </c>
      <c r="F12" s="9">
        <f>L12*F8</f>
        <v>0</v>
      </c>
      <c r="G12" s="9">
        <f>L12*G8</f>
        <v>0</v>
      </c>
      <c r="H12" s="9">
        <f>L12*H8</f>
        <v>0</v>
      </c>
      <c r="I12" s="9">
        <f>L12*I8</f>
        <v>0</v>
      </c>
      <c r="J12" s="9">
        <f>L12*J8</f>
        <v>0</v>
      </c>
      <c r="K12" s="65"/>
      <c r="L12" s="5">
        <f>'Verksamhetens IT-behov'!B36</f>
        <v>0</v>
      </c>
      <c r="M12" s="5"/>
      <c r="N12" s="8">
        <f>IF(B30='Verksamhetens IT-behov'!J63,B12,IF(C30='Verksamhetens IT-behov'!J63,C12,IF(D30='Verksamhetens IT-behov'!J63,D12,IF(E30='Verksamhetens IT-behov'!J63,E12,IF(F30='Verksamhetens IT-behov'!J63,F12,IF(G30='Verksamhetens IT-behov'!J63,G12,IF(H30='Verksamhetens IT-behov'!J63,H12,IF(I30='Verksamhetens IT-behov'!J63,I12,IF(J30='Verksamhetens IT-behov'!J63,J12,"")))))))))</f>
        <v>0</v>
      </c>
    </row>
    <row r="13" spans="1:14" x14ac:dyDescent="0.25">
      <c r="A13" s="41" t="s">
        <v>38</v>
      </c>
      <c r="B13" s="8">
        <f>SUM(B11:B12)</f>
        <v>0</v>
      </c>
      <c r="C13" s="8">
        <f t="shared" ref="C13:J13" si="1">SUM(C11:C12)</f>
        <v>0</v>
      </c>
      <c r="D13" s="8">
        <f t="shared" si="1"/>
        <v>0</v>
      </c>
      <c r="E13" s="8">
        <f t="shared" si="1"/>
        <v>0</v>
      </c>
      <c r="F13" s="8">
        <f t="shared" si="1"/>
        <v>0</v>
      </c>
      <c r="G13" s="8">
        <f t="shared" si="1"/>
        <v>0</v>
      </c>
      <c r="H13" s="8">
        <f t="shared" si="1"/>
        <v>0</v>
      </c>
      <c r="I13" s="8">
        <f t="shared" si="1"/>
        <v>0</v>
      </c>
      <c r="J13" s="8">
        <f t="shared" si="1"/>
        <v>0</v>
      </c>
      <c r="K13" s="8"/>
    </row>
    <row r="14" spans="1:14" x14ac:dyDescent="0.25">
      <c r="A14" s="11"/>
      <c r="B14" s="12"/>
      <c r="C14" s="12"/>
      <c r="D14" s="12"/>
      <c r="E14" s="1"/>
      <c r="H14" s="2"/>
      <c r="I14" s="2"/>
    </row>
    <row r="15" spans="1:14" x14ac:dyDescent="0.25">
      <c r="A15" s="11"/>
      <c r="B15" s="12"/>
      <c r="C15" s="12"/>
      <c r="D15" s="12"/>
      <c r="E15" s="1"/>
      <c r="H15" s="2"/>
      <c r="I15" s="2"/>
    </row>
    <row r="16" spans="1:14" x14ac:dyDescent="0.25">
      <c r="A16" s="11" t="s">
        <v>39</v>
      </c>
      <c r="B16" s="10"/>
      <c r="C16" s="10"/>
      <c r="D16" s="10"/>
      <c r="F16" s="2"/>
      <c r="G16" s="2"/>
      <c r="H16" s="2"/>
      <c r="I16" s="2"/>
    </row>
    <row r="17" spans="1:23" s="4" customFormat="1" x14ac:dyDescent="0.25">
      <c r="A17" s="56" t="s">
        <v>40</v>
      </c>
      <c r="B17" s="90">
        <v>759.91</v>
      </c>
      <c r="C17" s="90">
        <v>1060.3900000000001</v>
      </c>
      <c r="D17" s="90">
        <v>1305.3499999999999</v>
      </c>
      <c r="E17" s="90">
        <v>972.21</v>
      </c>
      <c r="F17" s="90">
        <v>1109.3900000000001</v>
      </c>
      <c r="G17" s="90">
        <v>1194.3</v>
      </c>
      <c r="H17" s="90">
        <v>0</v>
      </c>
      <c r="I17" s="90">
        <v>1384.83</v>
      </c>
      <c r="J17" s="90">
        <v>1143.1400000000001</v>
      </c>
      <c r="K17" s="9"/>
      <c r="L17" s="1"/>
    </row>
    <row r="18" spans="1:23" s="4" customFormat="1" x14ac:dyDescent="0.25">
      <c r="A18" s="56"/>
      <c r="B18" s="9"/>
      <c r="C18" s="9"/>
      <c r="D18" s="9"/>
      <c r="E18" s="9"/>
      <c r="F18" s="9"/>
      <c r="G18" s="9"/>
      <c r="H18" s="65"/>
      <c r="I18" s="5"/>
      <c r="J18" s="5"/>
      <c r="K18" s="5"/>
      <c r="L18" s="1"/>
    </row>
    <row r="19" spans="1:23" x14ac:dyDescent="0.25">
      <c r="A19" s="41" t="s">
        <v>48</v>
      </c>
      <c r="B19" s="8">
        <f>L19*B17</f>
        <v>341959.5</v>
      </c>
      <c r="C19" s="8">
        <f>L19*C17</f>
        <v>477175.50000000006</v>
      </c>
      <c r="D19" s="8">
        <f>L19*D17</f>
        <v>587407.5</v>
      </c>
      <c r="E19" s="8">
        <f>L19*E17</f>
        <v>437494.5</v>
      </c>
      <c r="F19" s="8">
        <f>L19*F17</f>
        <v>499225.50000000006</v>
      </c>
      <c r="G19" s="8">
        <f>L19*G17</f>
        <v>537435</v>
      </c>
      <c r="H19" s="8">
        <f>L19*H17</f>
        <v>0</v>
      </c>
      <c r="I19" s="8">
        <f>L19*I17</f>
        <v>623173.5</v>
      </c>
      <c r="J19" s="8">
        <f>L19*J17</f>
        <v>514413.00000000006</v>
      </c>
      <c r="K19" s="5"/>
      <c r="L19" s="69">
        <f>'Verksamhetens IT-behov'!B41</f>
        <v>450</v>
      </c>
      <c r="M19" s="5"/>
      <c r="N19" s="8">
        <f>IF(B30='Verksamhetens IT-behov'!J63,B19,IF(C30='Verksamhetens IT-behov'!J63,C19,IF(D30='Verksamhetens IT-behov'!J63,D19,IF(E30='Verksamhetens IT-behov'!J63,E19,IF(F30='Verksamhetens IT-behov'!J63,F19,IF(G30='Verksamhetens IT-behov'!J63,G19,IF(H30='Verksamhetens IT-behov'!J63,H19,IF(I30='Verksamhetens IT-behov'!J63,I19,IF(J30='Verksamhetens IT-behov'!J63,J19,"")))))))))</f>
        <v>0</v>
      </c>
    </row>
    <row r="20" spans="1:23" x14ac:dyDescent="0.25">
      <c r="A20" s="41" t="s">
        <v>49</v>
      </c>
      <c r="B20" s="8">
        <f>L20*B17</f>
        <v>0</v>
      </c>
      <c r="C20" s="8">
        <f>L20*C17</f>
        <v>0</v>
      </c>
      <c r="D20" s="8">
        <f>L20*D17</f>
        <v>0</v>
      </c>
      <c r="E20" s="8">
        <f>L20*E17</f>
        <v>0</v>
      </c>
      <c r="F20" s="8">
        <f>L20*F17</f>
        <v>0</v>
      </c>
      <c r="G20" s="8">
        <f>L20*G17</f>
        <v>0</v>
      </c>
      <c r="H20" s="8">
        <f>L20*H17</f>
        <v>0</v>
      </c>
      <c r="I20" s="8">
        <f>L20*I17</f>
        <v>0</v>
      </c>
      <c r="J20" s="8">
        <f>L20*J17</f>
        <v>0</v>
      </c>
      <c r="K20" s="5"/>
      <c r="L20" s="5">
        <f>'Verksamhetens IT-behov'!B42</f>
        <v>0</v>
      </c>
      <c r="M20" s="5"/>
      <c r="N20" s="8">
        <f>IF(B30='Verksamhetens IT-behov'!J63,B20,IF(C30='Verksamhetens IT-behov'!J63,C20,IF(D30='Verksamhetens IT-behov'!J63,D20,IF(E30='Verksamhetens IT-behov'!J63,E20,IF(F30='Verksamhetens IT-behov'!J63,F20,IF(G30='Verksamhetens IT-behov'!J63,G20,IF(H30='Verksamhetens IT-behov'!J63,H20,IF(I30='Verksamhetens IT-behov'!J63,I20,IF(J30='Verksamhetens IT-behov'!J63,J20,"")))))))))</f>
        <v>0</v>
      </c>
    </row>
    <row r="21" spans="1:23" x14ac:dyDescent="0.25">
      <c r="A21" s="41" t="s">
        <v>38</v>
      </c>
      <c r="B21" s="8">
        <f>SUM(B19,B20)</f>
        <v>341959.5</v>
      </c>
      <c r="C21" s="8">
        <f>SUM(C19,C20)</f>
        <v>477175.50000000006</v>
      </c>
      <c r="D21" s="8">
        <f t="shared" ref="D21:J21" si="2">SUM(D19,D20)</f>
        <v>587407.5</v>
      </c>
      <c r="E21" s="8">
        <f t="shared" si="2"/>
        <v>437494.5</v>
      </c>
      <c r="F21" s="8">
        <f t="shared" si="2"/>
        <v>499225.50000000006</v>
      </c>
      <c r="G21" s="8">
        <f t="shared" si="2"/>
        <v>537435</v>
      </c>
      <c r="H21" s="8">
        <f t="shared" si="2"/>
        <v>0</v>
      </c>
      <c r="I21" s="8">
        <f t="shared" si="2"/>
        <v>623173.5</v>
      </c>
      <c r="J21" s="8">
        <f t="shared" si="2"/>
        <v>514413.00000000006</v>
      </c>
      <c r="K21" s="8"/>
    </row>
    <row r="22" spans="1:23" x14ac:dyDescent="0.25">
      <c r="A22" s="6"/>
      <c r="B22" s="22"/>
      <c r="C22" s="22"/>
      <c r="D22" s="22"/>
      <c r="E22" s="7"/>
      <c r="F22" s="7"/>
      <c r="G22" s="7"/>
      <c r="H22" s="2"/>
      <c r="I22" s="2"/>
    </row>
    <row r="23" spans="1:23" x14ac:dyDescent="0.25">
      <c r="A23" s="6"/>
      <c r="B23" s="22"/>
      <c r="C23" s="22"/>
      <c r="D23" s="22"/>
      <c r="E23" s="7"/>
      <c r="F23" s="7"/>
      <c r="G23" s="7"/>
      <c r="H23" s="2"/>
      <c r="I23" s="2"/>
    </row>
    <row r="24" spans="1:23" x14ac:dyDescent="0.25">
      <c r="A24" s="11"/>
      <c r="B24" s="13"/>
      <c r="C24" s="13"/>
      <c r="D24" s="13"/>
      <c r="E24" s="7"/>
      <c r="F24" s="7"/>
      <c r="G24" s="7"/>
      <c r="H24" s="2"/>
      <c r="I24" s="2"/>
      <c r="W24" s="4"/>
    </row>
    <row r="25" spans="1:23" x14ac:dyDescent="0.25">
      <c r="A25" s="11" t="s">
        <v>35</v>
      </c>
      <c r="B25" s="13">
        <f>SUM(B13,B21)</f>
        <v>341959.5</v>
      </c>
      <c r="C25" s="13">
        <f t="shared" ref="C25:J25" si="3">SUM(C13,C21)</f>
        <v>477175.50000000006</v>
      </c>
      <c r="D25" s="13">
        <f t="shared" si="3"/>
        <v>587407.5</v>
      </c>
      <c r="E25" s="13">
        <f t="shared" si="3"/>
        <v>437494.5</v>
      </c>
      <c r="F25" s="13">
        <f t="shared" si="3"/>
        <v>499225.50000000006</v>
      </c>
      <c r="G25" s="13">
        <f t="shared" si="3"/>
        <v>537435</v>
      </c>
      <c r="H25" s="13">
        <f t="shared" si="3"/>
        <v>0</v>
      </c>
      <c r="I25" s="13">
        <f t="shared" si="3"/>
        <v>623173.5</v>
      </c>
      <c r="J25" s="13">
        <f t="shared" si="3"/>
        <v>514413.00000000006</v>
      </c>
      <c r="K25" s="13"/>
      <c r="W25" s="4"/>
    </row>
    <row r="26" spans="1:23" x14ac:dyDescent="0.25">
      <c r="A26" s="11"/>
      <c r="B26" s="13"/>
      <c r="C26" s="13"/>
      <c r="D26" s="13"/>
      <c r="E26" s="7"/>
      <c r="F26" s="7"/>
      <c r="G26" s="7"/>
      <c r="H26" s="2"/>
      <c r="W26" s="4"/>
    </row>
    <row r="27" spans="1:23" x14ac:dyDescent="0.25">
      <c r="A27" s="11" t="s">
        <v>0</v>
      </c>
      <c r="B27" s="61">
        <f>_xlfn.RANK.EQ(B25,$B$25:$J$25,2)</f>
        <v>2</v>
      </c>
      <c r="C27" s="61">
        <f t="shared" ref="C27:J27" si="4">_xlfn.RANK.EQ(C25,$B$25:$J$25,2)</f>
        <v>4</v>
      </c>
      <c r="D27" s="61">
        <f t="shared" si="4"/>
        <v>8</v>
      </c>
      <c r="E27" s="61">
        <f t="shared" si="4"/>
        <v>3</v>
      </c>
      <c r="F27" s="61">
        <f t="shared" si="4"/>
        <v>5</v>
      </c>
      <c r="G27" s="61">
        <f t="shared" si="4"/>
        <v>7</v>
      </c>
      <c r="H27" s="61">
        <f t="shared" si="4"/>
        <v>1</v>
      </c>
      <c r="I27" s="61">
        <f t="shared" si="4"/>
        <v>9</v>
      </c>
      <c r="J27" s="61">
        <f t="shared" si="4"/>
        <v>6</v>
      </c>
      <c r="K27" s="61"/>
      <c r="W27" s="4"/>
    </row>
    <row r="28" spans="1:23" x14ac:dyDescent="0.25">
      <c r="A28" s="11"/>
      <c r="B28" s="13">
        <f>SUM(B27+0.01)</f>
        <v>2.0099999999999998</v>
      </c>
      <c r="C28" s="13">
        <f>SUM(C27+0.02)</f>
        <v>4.0199999999999996</v>
      </c>
      <c r="D28" s="13">
        <f>SUM(D27+0.03)</f>
        <v>8.0299999999999994</v>
      </c>
      <c r="E28" s="13">
        <f>SUM(E27+0.04)</f>
        <v>3.04</v>
      </c>
      <c r="F28" s="13">
        <f>SUM(F27+0.05)</f>
        <v>5.05</v>
      </c>
      <c r="G28" s="13">
        <f>SUM(G27+0.06)</f>
        <v>7.06</v>
      </c>
      <c r="H28" s="13">
        <f>SUM(H27+0.07)</f>
        <v>1.07</v>
      </c>
      <c r="I28" s="13">
        <f>SUM(I27+0.08)</f>
        <v>9.08</v>
      </c>
      <c r="J28" s="13">
        <f>SUM(J27+0.09)</f>
        <v>6.09</v>
      </c>
      <c r="K28" s="13"/>
      <c r="W28" s="4"/>
    </row>
    <row r="29" spans="1:23" x14ac:dyDescent="0.25">
      <c r="A29" s="58"/>
      <c r="B29" s="59"/>
      <c r="C29" s="59"/>
      <c r="D29" s="59"/>
      <c r="E29" s="1"/>
      <c r="H29" s="2"/>
      <c r="I29" s="2"/>
      <c r="Q29" s="4"/>
      <c r="R29" s="4"/>
      <c r="S29" s="4"/>
      <c r="T29" s="4"/>
      <c r="U29" s="4"/>
      <c r="V29" s="4"/>
      <c r="W29" s="4"/>
    </row>
    <row r="30" spans="1:23" x14ac:dyDescent="0.25">
      <c r="A30" s="3" t="s">
        <v>0</v>
      </c>
      <c r="B30" s="42">
        <f>_xlfn.RANK.EQ(B28,$B$28:$J$28,2)</f>
        <v>2</v>
      </c>
      <c r="C30" s="42">
        <f>_xlfn.RANK.EQ(C28,$B$28:$J$28,2)</f>
        <v>4</v>
      </c>
      <c r="D30" s="42">
        <f>_xlfn.RANK.EQ(D28,$B$28:$J$28,2)</f>
        <v>8</v>
      </c>
      <c r="E30" s="42">
        <f t="shared" ref="E30:J30" si="5">_xlfn.RANK.EQ(E28,$B$28:$J$28,2)</f>
        <v>3</v>
      </c>
      <c r="F30" s="42">
        <f t="shared" si="5"/>
        <v>5</v>
      </c>
      <c r="G30" s="42">
        <f t="shared" si="5"/>
        <v>7</v>
      </c>
      <c r="H30" s="42">
        <f t="shared" si="5"/>
        <v>1</v>
      </c>
      <c r="I30" s="42">
        <f t="shared" si="5"/>
        <v>9</v>
      </c>
      <c r="J30" s="42">
        <f t="shared" si="5"/>
        <v>6</v>
      </c>
      <c r="K30" s="75">
        <f>SUM(B25:J25)</f>
        <v>4018284</v>
      </c>
      <c r="W30" s="4"/>
    </row>
    <row r="31" spans="1:23" x14ac:dyDescent="0.25">
      <c r="E31" s="1"/>
      <c r="H31" s="2"/>
      <c r="I31" s="2"/>
      <c r="W31" s="4"/>
    </row>
    <row r="32" spans="1:23" ht="11.45" customHeight="1" thickBot="1" x14ac:dyDescent="0.3">
      <c r="A32" s="6"/>
      <c r="B32" s="10"/>
      <c r="C32" s="10"/>
      <c r="D32" s="10"/>
      <c r="E32" s="1"/>
      <c r="H32" s="2"/>
      <c r="I32" s="2"/>
      <c r="W32" s="4"/>
    </row>
    <row r="33" spans="1:23" ht="27" customHeight="1" x14ac:dyDescent="0.25">
      <c r="A33" s="33" t="s">
        <v>1</v>
      </c>
      <c r="B33" s="139" t="str">
        <f>IF('Verksamhetens IT-behov'!B44&gt;500,"Avropet överstiger 500 timmar,",IF(K30=0,"Vinnande anbud",IF(B30='Verksamhetens IT-behov'!J63,B1,IF(C30='Verksamhetens IT-behov'!J63,C1,IF(D30='Verksamhetens IT-behov'!J63,D1,IF(E30='Verksamhetens IT-behov'!J63,E1,IF(F30='Verksamhetens IT-behov'!J63,F1,IF(G30='Verksamhetens IT-behov'!J63,G1,IF(H30='Verksamhetens IT-behov'!J63,H1,IF(I30='Verksamhetens IT-behov'!J63,I1,IF(J30='Verksamhetens IT-behov'!J63,J1,"")))))))))))</f>
        <v>ÅF Digital Solutions AB</v>
      </c>
      <c r="C33" s="140"/>
      <c r="D33" s="141"/>
      <c r="E33" s="1"/>
      <c r="H33" s="2"/>
      <c r="I33" s="2"/>
      <c r="W33" s="4"/>
    </row>
    <row r="34" spans="1:23" ht="27" customHeight="1" x14ac:dyDescent="0.25">
      <c r="A34" s="33" t="s">
        <v>20</v>
      </c>
      <c r="B34" s="142" t="str">
        <f>IF('Verksamhetens IT-behov'!B44&gt;500," använd förnyad konkurensutsättning för avrop",IF(K30=0,"",IF(B30='Verksamhetens IT-behov'!J63,B2,IF(C30='Verksamhetens IT-behov'!J63,C2,IF(D30='Verksamhetens IT-behov'!J63,D2,IF(E30='Verksamhetens IT-behov'!J63,E2,IF(F30='Verksamhetens IT-behov'!J63,F2,IF(G30='Verksamhetens IT-behov'!J63,G2,IF(H30='Verksamhetens IT-behov'!J63,H2,IF(I30='Verksamhetens IT-behov'!J63,I2,IF(J30='Verksamhetens IT-behov'!J63,J2,"")))))))))))</f>
        <v>556866-4444</v>
      </c>
      <c r="C34" s="143"/>
      <c r="D34" s="144"/>
      <c r="E34" s="1"/>
      <c r="H34" s="2"/>
      <c r="I34" s="2"/>
      <c r="W34" s="4"/>
    </row>
    <row r="35" spans="1:23" ht="27" customHeight="1" x14ac:dyDescent="0.25">
      <c r="A35" s="33" t="s">
        <v>16</v>
      </c>
      <c r="B35" s="142" t="str">
        <f>IF('Verksamhetens IT-behov'!B44&gt;500," ",IF(K30=0,"",IF(B30='Verksamhetens IT-behov'!J63,B3,IF(C30='Verksamhetens IT-behov'!J63,C3,IF(D30='Verksamhetens IT-behov'!J63,D3,IF(E30='Verksamhetens IT-behov'!J63,E3,IF(F30='Verksamhetens IT-behov'!J63,F3,IF(G30='Verksamhetens IT-behov'!J63,G3,IF(H30='Verksamhetens IT-behov'!J63,H3,IF(I30='Verksamhetens IT-behov'!J63,I3,IF(J30='Verksamhetens IT-behov'!J63,J3,"")))))))))))</f>
        <v>Magnus Bååth</v>
      </c>
      <c r="C35" s="143"/>
      <c r="D35" s="144"/>
      <c r="E35" s="1"/>
      <c r="H35" s="2"/>
      <c r="I35" s="2"/>
      <c r="W35" s="4"/>
    </row>
    <row r="36" spans="1:23" ht="27" customHeight="1" x14ac:dyDescent="0.25">
      <c r="A36" s="33" t="s">
        <v>17</v>
      </c>
      <c r="B36" s="142" t="str">
        <f>IF('Verksamhetens IT-behov'!B44&gt;500," ",IF(K30=0,"",IF(B30='Verksamhetens IT-behov'!J63,B4,IF(C30='Verksamhetens IT-behov'!J63,C4,IF(D30='Verksamhetens IT-behov'!J63,D4,IF(E30='Verksamhetens IT-behov'!J63,E4,IF(F30='Verksamhetens IT-behov'!J63,F4,IF(G30='Verksamhetens IT-behov'!J63,G4,IF(H30='Verksamhetens IT-behov'!J63,H4,IF(I30='Verksamhetens IT-behov'!J63,I4,IF(J30='Verksamhetens IT-behov'!J63,J4,"")))))))))))</f>
        <v>072 228 80 90</v>
      </c>
      <c r="C36" s="143"/>
      <c r="D36" s="144"/>
      <c r="E36" s="62"/>
      <c r="F36" s="62"/>
      <c r="H36" s="2"/>
      <c r="I36" s="2"/>
      <c r="W36" s="4"/>
    </row>
    <row r="37" spans="1:23" ht="27" customHeight="1" thickBot="1" x14ac:dyDescent="0.45">
      <c r="A37" s="33" t="s">
        <v>18</v>
      </c>
      <c r="B37" s="136" t="str">
        <f>IF('Verksamhetens IT-behov'!B44&gt;500," ",IF(K30=0,"",IF(B30='Verksamhetens IT-behov'!J63,B5,IF(C30='Verksamhetens IT-behov'!J63,C5,IF(D30='Verksamhetens IT-behov'!J63,D5,IF(E30='Verksamhetens IT-behov'!J63,E5,IF(F30='Verksamhetens IT-behov'!J63,F5,IF(G30='Verksamhetens IT-behov'!J63,G5,IF(H30='Verksamhetens IT-behov'!J63,H5,IF(I30='Verksamhetens IT-behov'!J63,I5,IF(J30='Verksamhetens IT-behov'!J63,J5,"")))))))))))</f>
        <v>kammarkollegiet@afry.com</v>
      </c>
      <c r="C37" s="137"/>
      <c r="D37" s="138"/>
      <c r="E37" s="132">
        <f>IF('Verksamhetens IT-behov'!B44&gt;500,"",IF(B30='Verksamhetens IT-behov'!J63,B25,IF(C30='Verksamhetens IT-behov'!J63,C25,IF(D30='Verksamhetens IT-behov'!J63,D25,IF(E30='Verksamhetens IT-behov'!J63,E25,IF(F30='Verksamhetens IT-behov'!J63,F25,IF(G30='Verksamhetens IT-behov'!J63,G25,IF(H30='Verksamhetens IT-behov'!J63,H25,IF(I30='Verksamhetens IT-behov'!J63,I25,IF(J30='Verksamhetens IT-behov'!J63,J25,""))))))))))</f>
        <v>0</v>
      </c>
      <c r="F37" s="133"/>
      <c r="H37" s="2"/>
      <c r="I37" s="2"/>
      <c r="W37" s="4"/>
    </row>
    <row r="38" spans="1:23" ht="21" x14ac:dyDescent="0.35">
      <c r="A38" s="43" t="s">
        <v>28</v>
      </c>
      <c r="E38" s="1"/>
      <c r="H38" s="2"/>
      <c r="I38" s="2"/>
      <c r="W38" s="4"/>
    </row>
    <row r="39" spans="1:23" x14ac:dyDescent="0.25">
      <c r="A39" s="5"/>
      <c r="B39" s="145" t="s">
        <v>11</v>
      </c>
      <c r="C39" s="146"/>
      <c r="D39" s="5" t="s">
        <v>10</v>
      </c>
      <c r="E39" s="1"/>
      <c r="H39" s="2"/>
      <c r="I39" s="2"/>
      <c r="K39" s="4"/>
      <c r="L39" s="4"/>
      <c r="M39" s="4"/>
      <c r="N39" s="4"/>
      <c r="O39" s="4"/>
      <c r="P39" s="4"/>
      <c r="W39" s="4"/>
    </row>
    <row r="40" spans="1:23" x14ac:dyDescent="0.25">
      <c r="A40" s="5" t="s">
        <v>4</v>
      </c>
      <c r="B40" s="134" t="str">
        <f>IF('Verksamhetens IT-behov'!B44&gt;500,"",IF(K30=0,"",IF(B30=1,B1,IF(C30=1,C1,IF(D30=1,D1,IF(E30=1,E1,IF(F30=1,F1,IF(G30=1,G1,IF(H30=1,H1,IF(I30=1,I1,IF(J30=1,J1,"")))))))))))</f>
        <v>ÅF Digital Solutions AB</v>
      </c>
      <c r="C40" s="135"/>
      <c r="D40" s="34">
        <f>IF('Verksamhetens IT-behov'!B44&gt;500,"",IF(B30=1,B25,IF(C30=1,C25,IF(D30=1,D25,IF(E30=1,E25,IF(F30=1,F25,IF(G30=1,G25,IF(H30=1,H25,IF(I30=1,I25,IF(J30=1,J25,""))))))))))</f>
        <v>0</v>
      </c>
      <c r="E40" s="1"/>
      <c r="H40" s="2"/>
      <c r="I40" s="2"/>
    </row>
    <row r="41" spans="1:23" x14ac:dyDescent="0.25">
      <c r="A41" s="5" t="s">
        <v>5</v>
      </c>
      <c r="B41" s="134" t="str">
        <f>IF('Verksamhetens IT-behov'!B44&gt;500,"",IF(K30=0,"",IF(B30=2,B1,IF(C30=2,C1,IF(D30=2,D1,IF(E30=2,E1,IF(F30=2,F1,IF(G30=2,G1,IF(H30=2,H1,IF(I30=2,I1,IF(J30=2,J1,"")))))))))))</f>
        <v xml:space="preserve">Nexer A Society AB </v>
      </c>
      <c r="C41" s="135"/>
      <c r="D41" s="34">
        <f>IF('Verksamhetens IT-behov'!B44&gt;500,"",IF(B30=2,B25,IF(C30=2,C25,IF(D30=2,D25,IF(E30=2,E25,IF(F30=2,F25,IF(G30=2,G25,IF(H30=2,H25,IF(I30=2,I25,IF(J30=2,J25,""))))))))))</f>
        <v>341959.5</v>
      </c>
      <c r="E41" s="1"/>
      <c r="H41" s="2"/>
      <c r="I41" s="2"/>
    </row>
    <row r="42" spans="1:23" x14ac:dyDescent="0.25">
      <c r="A42" s="5" t="s">
        <v>6</v>
      </c>
      <c r="B42" s="134" t="str">
        <f>IF('Verksamhetens IT-behov'!B44&gt;500,"",IF(K30=0,"",IF(B30=3,B1,IF(C30=3,C1,IF(D30=3,D1,IF(E30=3,E1,IF(F30=3,F1,IF(G30=3,G1,IF(H30=3,H1,IF(I30=3,I1,IF(J30=3,J1,"")))))))))))</f>
        <v>Pulsen AB</v>
      </c>
      <c r="C42" s="135"/>
      <c r="D42" s="34">
        <f>IF('Verksamhetens IT-behov'!B44&gt;500,"",IF(B30=3,B25,IF(C30=3,C25,IF(D30=3,D25,IF(E30=3,E25,IF(F30=3,F25,IF(G30=3,G25,IF(H30=3,H25,IF(I30=3,I25,IF(J30=3,J25,""))))))))))</f>
        <v>437494.5</v>
      </c>
      <c r="E42" s="1"/>
      <c r="H42" s="2"/>
      <c r="I42" s="2"/>
    </row>
    <row r="43" spans="1:23" x14ac:dyDescent="0.25">
      <c r="A43" s="5" t="s">
        <v>31</v>
      </c>
      <c r="B43" s="134" t="str">
        <f>IF('Verksamhetens IT-behov'!B44&gt;500,"",IF(K30=0,"",IF(B30=4,B1,IF(C30=4,C1,IF(D30=4,D1,IF(E30=4,E1,IF(F30=4,F1,IF(G30=4,G1,IF(H30=4,H1,IF(I30=4,I1,IF(J30=4,J1,"")))))))))))</f>
        <v>Consid AB</v>
      </c>
      <c r="C43" s="135"/>
      <c r="D43" s="34">
        <f>IF('Verksamhetens IT-behov'!B44&gt;500,"",IF(B30=4,B25,IF(C30=4,C25,IF(D30=4,D25,IF(E30=4,E25,IF(F30=4,F25,IF(G30=4,G25,IF(H30=4,H25,IF(I30=4,I25,IF(J30=4,J25,""))))))))))</f>
        <v>477175.50000000006</v>
      </c>
      <c r="E43" s="1"/>
      <c r="H43" s="2"/>
      <c r="I43" s="2"/>
    </row>
    <row r="44" spans="1:23" x14ac:dyDescent="0.25">
      <c r="A44" s="5" t="s">
        <v>32</v>
      </c>
      <c r="B44" s="134" t="str">
        <f>IF('Verksamhetens IT-behov'!B44&gt;500,"",IF(K30=0,"",IF(B30=5,B1,IF(C30=5,C1,IF(D30=5,D1,IF(E30=5,E1,IF(F30=5,F1,IF(G30=5,G1,IF(H30=5,H1,IF(I30=5,I1,IF(J30=5,J1,"")))))))))))</f>
        <v>Capgemini Sverige AB</v>
      </c>
      <c r="C44" s="135"/>
      <c r="D44" s="34">
        <f>IF('Verksamhetens IT-behov'!B44&gt;500,"",IF(B30=5,B25,IF(C30=5,C25,IF(D30=5,D25,IF(E30=5,E25,IF(F30=5,F25,IF(G30=5,G25,IF(H30=5,H25,IF(I30=5,I25,IF(J30=5,J25,""))))))))))</f>
        <v>499225.50000000006</v>
      </c>
      <c r="E44" s="1"/>
      <c r="H44" s="2"/>
      <c r="I44" s="2"/>
    </row>
    <row r="45" spans="1:23" x14ac:dyDescent="0.25">
      <c r="A45" s="5" t="s">
        <v>33</v>
      </c>
      <c r="B45" s="134" t="str">
        <f>IF('Verksamhetens IT-behov'!B44&gt;500,"",IF(K30=0,"",IF(B30=6,B1,IF(C30=6,C1,IF(D30=6,D1,IF(E30=6,E1,IF(F30=6,F1,IF(G30=6,G1,IF(H30=6,H1,IF(I30=6,I1,IF(J30=6,J1,"")))))))))))</f>
        <v>CGI Sverige AB</v>
      </c>
      <c r="C45" s="135"/>
      <c r="D45" s="34">
        <f>IF('Verksamhetens IT-behov'!B44&gt;500,"",IF(B30=6,B25,IF(C30=6,C25,IF(D30=6,D25,IF(E30=6,E25,IF(F30=6,F25,IF(G30=6,G25,IF(H30=6,H25,IF(I30=6,I25,IF(J30=6,J25,""))))))))))</f>
        <v>514413.00000000006</v>
      </c>
      <c r="E45" s="1"/>
      <c r="H45" s="2"/>
      <c r="I45" s="2"/>
    </row>
    <row r="46" spans="1:23" x14ac:dyDescent="0.25">
      <c r="A46" s="5" t="s">
        <v>45</v>
      </c>
      <c r="B46" s="134" t="str">
        <f>IF('Verksamhetens IT-behov'!B44&gt;500,"",IF(K30=0,"",IF(B30=7,B1,IF(C30=7,C1,IF(D30=7,D1,IF(E30=7,E1,IF(F30=7,F1,IF(G30=7,G1,IF(H30=7,H1,IF(I30=7,I1,IF(J30=7,J1,"")))))))))))</f>
        <v xml:space="preserve">Knowit &amp; Precio Fishbone Public IT AB </v>
      </c>
      <c r="C46" s="135"/>
      <c r="D46" s="34">
        <f>IF('Verksamhetens IT-behov'!B44&gt;500,"",IF(B30=7,B25,IF(C30=7,C25,IF(D30=7,D25,IF(E30=7,E25,IF(F30=7,F25,IF(G30=7,G25,IF(H30=7,H25,IF(I30=7,I25,IF(J30=7,J25,""))))))))))</f>
        <v>537435</v>
      </c>
      <c r="E46" s="1"/>
      <c r="H46" s="2"/>
      <c r="I46" s="2"/>
    </row>
    <row r="47" spans="1:23" x14ac:dyDescent="0.25">
      <c r="A47" s="5" t="s">
        <v>46</v>
      </c>
      <c r="B47" s="134" t="str">
        <f>IF('Verksamhetens IT-behov'!B44&gt;500,"",IF(K30=0,"",IF(B30=8,B1,IF(C30=8,C1,IF(D30=8,D1,IF(E30=8,E1,IF(F30=8,F1,IF(G30=8,G1,IF(H30=8,H1,IF(I30=8,I1,IF(J30=8,J1,"")))))))))))</f>
        <v>Netlight Consulting AB</v>
      </c>
      <c r="C47" s="135"/>
      <c r="D47" s="34">
        <f>IF('Verksamhetens IT-behov'!B44&gt;500,"",IF(B30=8,B25,IF(C30=8,C25,IF(D30=8,D25,IF(E30=8,E25,IF(F30=8,F25,IF(G30=8,G25,IF(H30=8,H25,IF(I30=8,I25,IF(J30=8,J25,""))))))))))</f>
        <v>587407.5</v>
      </c>
      <c r="E47" s="1"/>
    </row>
    <row r="48" spans="1:23" x14ac:dyDescent="0.25">
      <c r="A48" s="5" t="s">
        <v>47</v>
      </c>
      <c r="B48" s="134" t="str">
        <f>IF('Verksamhetens IT-behov'!B44&gt;500,"",IF(K30=0,"",IF(B30=9,B1,IF(C30=9,C1,IF(D30=9,D1,IF(E30=9,E1,IF(F30=9,F1,IF(G30=9,G1,IF(H30=9,H1,IF(I30=9,I1,IF(J30=9,J1,"")))))))))))</f>
        <v>HiQ Public Sector AB</v>
      </c>
      <c r="C48" s="135"/>
      <c r="D48" s="34">
        <f>IF('Verksamhetens IT-behov'!B44&gt;500,"",IF(B30=89,B25,IF(C30=9,C25,IF(D30=9,D25,IF(E30=9,E25,IF(F30=9,F25,IF(G30=9,G25,IF(H30=9,H25,IF(I30=9,I25,IF(J30=9,J25,""))))))))))</f>
        <v>623173.5</v>
      </c>
    </row>
    <row r="49" spans="1:5" x14ac:dyDescent="0.25">
      <c r="A49" s="16"/>
      <c r="B49" s="16"/>
      <c r="C49" s="16"/>
      <c r="D49" s="16"/>
      <c r="E49" s="1"/>
    </row>
    <row r="50" spans="1:5" x14ac:dyDescent="0.25">
      <c r="A50" s="16"/>
      <c r="B50" s="16"/>
      <c r="C50" s="16"/>
      <c r="E50" s="1"/>
    </row>
    <row r="51" spans="1:5" x14ac:dyDescent="0.25">
      <c r="A51" s="23"/>
      <c r="B51" s="23"/>
      <c r="C51" s="23"/>
      <c r="E51" s="1"/>
    </row>
    <row r="52" spans="1:5" x14ac:dyDescent="0.25">
      <c r="A52" s="23"/>
      <c r="B52" s="23"/>
      <c r="C52" s="23"/>
      <c r="E52" s="1"/>
    </row>
    <row r="53" spans="1:5" x14ac:dyDescent="0.25">
      <c r="A53" s="23"/>
      <c r="B53" s="23"/>
      <c r="C53" s="23"/>
      <c r="E53" s="1"/>
    </row>
    <row r="54" spans="1:5" x14ac:dyDescent="0.25">
      <c r="A54" s="23"/>
      <c r="B54" s="23"/>
      <c r="C54" s="23"/>
      <c r="E54" s="1"/>
    </row>
    <row r="55" spans="1:5" x14ac:dyDescent="0.25">
      <c r="A55" s="23"/>
      <c r="B55" s="23"/>
      <c r="C55" s="23"/>
      <c r="E55" s="1"/>
    </row>
    <row r="56" spans="1:5" x14ac:dyDescent="0.25">
      <c r="A56" s="23"/>
      <c r="B56" s="23"/>
      <c r="C56" s="23"/>
      <c r="E56" s="1"/>
    </row>
    <row r="57" spans="1:5" x14ac:dyDescent="0.25">
      <c r="A57" s="23"/>
      <c r="B57" s="23"/>
      <c r="C57" s="23"/>
      <c r="E57" s="1"/>
    </row>
    <row r="58" spans="1:5" x14ac:dyDescent="0.25">
      <c r="A58" s="23"/>
      <c r="B58" s="23"/>
      <c r="C58" s="23"/>
      <c r="E58" s="1"/>
    </row>
    <row r="59" spans="1:5" x14ac:dyDescent="0.25">
      <c r="A59" s="23"/>
      <c r="B59" s="23"/>
      <c r="C59" s="23"/>
      <c r="E59" s="1"/>
    </row>
    <row r="60" spans="1:5" x14ac:dyDescent="0.25">
      <c r="A60" s="23"/>
      <c r="B60" s="23"/>
      <c r="C60" s="23"/>
      <c r="E60" s="1"/>
    </row>
    <row r="61" spans="1:5" x14ac:dyDescent="0.25">
      <c r="A61" s="23"/>
      <c r="B61" s="23"/>
      <c r="C61" s="23"/>
      <c r="E61" s="1"/>
    </row>
    <row r="62" spans="1:5" x14ac:dyDescent="0.25">
      <c r="A62" s="23"/>
      <c r="B62" s="23"/>
      <c r="C62" s="23"/>
      <c r="E62" s="1"/>
    </row>
    <row r="63" spans="1:5" x14ac:dyDescent="0.25">
      <c r="A63" s="23"/>
      <c r="B63" s="23"/>
      <c r="C63" s="23"/>
      <c r="E63" s="1"/>
    </row>
  </sheetData>
  <sheetProtection algorithmName="SHA-512" hashValue="Z5NNuNXXWq5C5+pgJvNAalEQNxc8Qbkyd+MJiLdcC6FcCHrPwkeUYz15AafzxBYDkBy7RG7Ll5H0t1FJlaoLNw==" saltValue="xDYEdkrez6vmrGZrKyRq/w==" spinCount="100000" sheet="1" objects="1" scenarios="1"/>
  <mergeCells count="16">
    <mergeCell ref="E37:F37"/>
    <mergeCell ref="B48:C48"/>
    <mergeCell ref="B37:D37"/>
    <mergeCell ref="B33:D33"/>
    <mergeCell ref="B34:D34"/>
    <mergeCell ref="B35:D35"/>
    <mergeCell ref="B36:D36"/>
    <mergeCell ref="B40:C40"/>
    <mergeCell ref="B39:C39"/>
    <mergeCell ref="B41:C41"/>
    <mergeCell ref="B42:C42"/>
    <mergeCell ref="B43:C43"/>
    <mergeCell ref="B44:C44"/>
    <mergeCell ref="B45:C45"/>
    <mergeCell ref="B46:C46"/>
    <mergeCell ref="B47:C47"/>
  </mergeCells>
  <phoneticPr fontId="19" type="noConversion"/>
  <dataValidations count="1">
    <dataValidation errorStyle="warning" allowBlank="1" showInputMessage="1" showErrorMessage="1" sqref="B33:B37" xr:uid="{00000000-0002-0000-0200-000002000000}"/>
  </dataValidations>
  <hyperlinks>
    <hyperlink ref="F5" r:id="rId1" xr:uid="{B5626EB7-D932-4CC5-BEE7-B64EA76728C2}"/>
    <hyperlink ref="G5" r:id="rId2" display="mailto:avrop.itkonsult@knowit.se" xr:uid="{1582C3EC-3358-429B-A02C-849756431273}"/>
  </hyperlinks>
  <pageMargins left="0.62992125984251968" right="0.62992125984251968" top="0.74803149606299213" bottom="0.74803149606299213" header="0.31496062992125984" footer="0.31496062992125984"/>
  <pageSetup paperSize="9" scale="47" fitToHeight="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3725D-662F-44C0-AFA8-9CFCE5E998C9}">
  <dimension ref="A1:I18"/>
  <sheetViews>
    <sheetView workbookViewId="0">
      <selection activeCell="M8" sqref="M8"/>
    </sheetView>
  </sheetViews>
  <sheetFormatPr defaultRowHeight="13.5" x14ac:dyDescent="0.25"/>
  <sheetData>
    <row r="1" spans="1:9" ht="15.75" x14ac:dyDescent="0.3">
      <c r="A1" s="77" t="s">
        <v>112</v>
      </c>
      <c r="B1" s="78"/>
      <c r="C1" s="78"/>
      <c r="D1" s="78"/>
      <c r="E1" s="78"/>
      <c r="F1" s="78"/>
      <c r="G1" s="78"/>
      <c r="H1" s="78"/>
      <c r="I1" s="78"/>
    </row>
    <row r="2" spans="1:9" ht="15.75" x14ac:dyDescent="0.3">
      <c r="A2" s="77" t="s">
        <v>56</v>
      </c>
      <c r="B2" s="78"/>
      <c r="C2" s="78"/>
      <c r="D2" s="78"/>
      <c r="E2" s="78"/>
      <c r="F2" s="78"/>
      <c r="G2" s="78"/>
      <c r="H2" s="78"/>
      <c r="I2" s="78"/>
    </row>
    <row r="3" spans="1:9" ht="15.75" x14ac:dyDescent="0.3">
      <c r="A3" s="77" t="s">
        <v>113</v>
      </c>
      <c r="B3" s="78"/>
      <c r="C3" s="78"/>
      <c r="D3" s="78"/>
      <c r="E3" s="78"/>
      <c r="F3" s="78"/>
      <c r="G3" s="78"/>
      <c r="H3" s="78"/>
      <c r="I3" s="78"/>
    </row>
    <row r="4" spans="1:9" ht="15.75" x14ac:dyDescent="0.3">
      <c r="A4" s="77" t="s">
        <v>114</v>
      </c>
      <c r="B4" s="78"/>
      <c r="C4" s="78"/>
      <c r="D4" s="78"/>
      <c r="E4" s="78"/>
      <c r="F4" s="78"/>
      <c r="G4" s="78"/>
      <c r="H4" s="78"/>
      <c r="I4" s="78"/>
    </row>
    <row r="5" spans="1:9" ht="15.75" x14ac:dyDescent="0.3">
      <c r="A5" s="77" t="s">
        <v>115</v>
      </c>
      <c r="B5" s="78"/>
      <c r="C5" s="78"/>
      <c r="D5" s="78"/>
      <c r="E5" s="78"/>
      <c r="F5" s="78"/>
      <c r="G5" s="78"/>
      <c r="H5" s="78"/>
      <c r="I5" s="78"/>
    </row>
    <row r="6" spans="1:9" ht="15.75" x14ac:dyDescent="0.3">
      <c r="A6" s="77" t="s">
        <v>106</v>
      </c>
      <c r="B6" s="78"/>
      <c r="C6" s="78"/>
      <c r="D6" s="78"/>
      <c r="E6" s="78"/>
      <c r="F6" s="78"/>
      <c r="G6" s="78"/>
      <c r="H6" s="78"/>
      <c r="I6" s="78"/>
    </row>
    <row r="7" spans="1:9" ht="15.75" x14ac:dyDescent="0.3">
      <c r="A7" s="77" t="s">
        <v>116</v>
      </c>
      <c r="B7" s="78"/>
      <c r="C7" s="78"/>
      <c r="D7" s="78"/>
      <c r="E7" s="78"/>
      <c r="F7" s="78"/>
      <c r="G7" s="78"/>
      <c r="H7" s="78"/>
      <c r="I7" s="78"/>
    </row>
    <row r="8" spans="1:9" ht="15.75" x14ac:dyDescent="0.3">
      <c r="A8" s="77" t="s">
        <v>107</v>
      </c>
      <c r="B8" s="78"/>
      <c r="C8" s="78"/>
      <c r="D8" s="78"/>
      <c r="E8" s="78"/>
      <c r="F8" s="78"/>
      <c r="G8" s="78"/>
      <c r="H8" s="78"/>
      <c r="I8" s="78"/>
    </row>
    <row r="9" spans="1:9" ht="15.75" x14ac:dyDescent="0.3">
      <c r="A9" s="77" t="s">
        <v>117</v>
      </c>
      <c r="B9" s="78"/>
      <c r="C9" s="78"/>
      <c r="D9" s="78"/>
      <c r="E9" s="78"/>
      <c r="F9" s="78"/>
      <c r="G9" s="78"/>
      <c r="H9" s="78"/>
      <c r="I9" s="78"/>
    </row>
    <row r="10" spans="1:9" ht="15.75" x14ac:dyDescent="0.3">
      <c r="A10" s="77" t="s">
        <v>118</v>
      </c>
      <c r="B10" s="78"/>
      <c r="C10" s="78"/>
      <c r="D10" s="78"/>
      <c r="E10" s="78"/>
      <c r="F10" s="78"/>
      <c r="G10" s="78"/>
      <c r="H10" s="78"/>
      <c r="I10" s="78"/>
    </row>
    <row r="11" spans="1:9" ht="15.75" x14ac:dyDescent="0.3">
      <c r="A11" s="77" t="s">
        <v>119</v>
      </c>
      <c r="B11" s="78"/>
      <c r="C11" s="78"/>
      <c r="D11" s="78"/>
      <c r="E11" s="78"/>
      <c r="F11" s="78"/>
      <c r="G11" s="78"/>
      <c r="H11" s="78"/>
      <c r="I11" s="78"/>
    </row>
    <row r="12" spans="1:9" ht="15.75" x14ac:dyDescent="0.3">
      <c r="A12" s="77" t="s">
        <v>108</v>
      </c>
      <c r="B12" s="78"/>
      <c r="C12" s="78"/>
      <c r="D12" s="78"/>
      <c r="E12" s="78"/>
      <c r="F12" s="78"/>
      <c r="G12" s="78"/>
      <c r="H12" s="78"/>
      <c r="I12" s="78"/>
    </row>
    <row r="13" spans="1:9" ht="15.75" x14ac:dyDescent="0.3">
      <c r="A13" s="78"/>
      <c r="B13" s="79"/>
      <c r="C13" s="79"/>
      <c r="D13" s="79"/>
      <c r="E13" s="79"/>
      <c r="F13" s="78"/>
      <c r="G13" s="78"/>
      <c r="H13" s="78"/>
      <c r="I13" s="78"/>
    </row>
    <row r="14" spans="1:9" ht="15.75" x14ac:dyDescent="0.3">
      <c r="A14" s="91" t="s">
        <v>55</v>
      </c>
      <c r="B14" s="79"/>
      <c r="C14" s="79"/>
      <c r="D14" s="79"/>
      <c r="E14" s="79"/>
      <c r="F14" s="78"/>
      <c r="G14" s="78"/>
      <c r="H14" s="78"/>
      <c r="I14" s="78"/>
    </row>
    <row r="15" spans="1:9" ht="15.75" x14ac:dyDescent="0.3">
      <c r="A15" s="77" t="s">
        <v>109</v>
      </c>
      <c r="B15" s="79"/>
      <c r="C15" s="79"/>
      <c r="D15" s="79"/>
      <c r="E15" s="79"/>
      <c r="F15" s="78"/>
      <c r="G15" s="78"/>
      <c r="H15" s="78"/>
      <c r="I15" s="78"/>
    </row>
    <row r="16" spans="1:9" ht="15.75" x14ac:dyDescent="0.3">
      <c r="A16" s="77" t="s">
        <v>110</v>
      </c>
      <c r="B16" s="79"/>
      <c r="C16" s="79"/>
      <c r="D16" s="79"/>
      <c r="E16" s="79"/>
      <c r="F16" s="78"/>
      <c r="G16" s="78"/>
      <c r="H16" s="78"/>
      <c r="I16" s="78"/>
    </row>
    <row r="17" spans="1:9" ht="15.75" x14ac:dyDescent="0.3">
      <c r="A17" s="77" t="s">
        <v>111</v>
      </c>
      <c r="B17" s="79"/>
      <c r="C17" s="79"/>
      <c r="D17" s="79"/>
      <c r="E17" s="79"/>
      <c r="F17" s="78"/>
      <c r="G17" s="78"/>
      <c r="H17" s="78"/>
      <c r="I17" s="78"/>
    </row>
    <row r="18" spans="1:9" ht="15.75" x14ac:dyDescent="0.3">
      <c r="A18" s="78"/>
      <c r="B18" s="78"/>
      <c r="C18" s="78"/>
      <c r="D18" s="78"/>
      <c r="E18" s="78"/>
      <c r="F18" s="78"/>
      <c r="G18" s="78"/>
      <c r="H18" s="78"/>
      <c r="I18" s="7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Verksamhetens IT-behov</vt:lpstr>
      <vt:lpstr>Prismatris </vt:lpstr>
      <vt:lpstr>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Wedholm</dc:creator>
  <cp:lastModifiedBy>Erik Baggström</cp:lastModifiedBy>
  <cp:lastPrinted>2021-02-01T11:21:33Z</cp:lastPrinted>
  <dcterms:created xsi:type="dcterms:W3CDTF">2016-05-19T07:07:08Z</dcterms:created>
  <dcterms:modified xsi:type="dcterms:W3CDTF">2023-09-26T12:12:13Z</dcterms:modified>
</cp:coreProperties>
</file>